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00000000-0000-0000-0000-000000000000}"/>
  <workbookPr codeName="ThisWorkbook" defaultThemeVersion="124226"/>
  <bookViews>
    <workbookView xWindow="0" yWindow="60" windowWidth="14520" windowHeight="8445" tabRatio="335"/>
  </bookViews>
  <sheets>
    <sheet name="Enterprise" sheetId="10" r:id="rId1"/>
  </sheets>
  <definedNames>
    <definedName name="Step_1">#REF!</definedName>
    <definedName name="Step_10">#REF!</definedName>
    <definedName name="Step_11">#REF!</definedName>
    <definedName name="Step_12">#REF!</definedName>
    <definedName name="Step_13">#REF!</definedName>
    <definedName name="Step_14">#REF!</definedName>
    <definedName name="Step_15">#REF!</definedName>
    <definedName name="Step_16">#REF!</definedName>
    <definedName name="Step_17">#REF!</definedName>
    <definedName name="Step_18">#REF!</definedName>
    <definedName name="Step_19">#REF!</definedName>
    <definedName name="Step_2">#REF!</definedName>
    <definedName name="Step_20">#REF!</definedName>
    <definedName name="Step_21">#REF!</definedName>
    <definedName name="Step_22">#REF!</definedName>
    <definedName name="Step_23">#REF!</definedName>
    <definedName name="Step_24">#REF!</definedName>
    <definedName name="Step_25">#REF!</definedName>
    <definedName name="Step_26">#REF!</definedName>
    <definedName name="Step_27">#REF!</definedName>
    <definedName name="Step_28">#REF!</definedName>
    <definedName name="Step_29">#REF!</definedName>
    <definedName name="Step_3">#REF!</definedName>
    <definedName name="Step_30">#REF!</definedName>
    <definedName name="Step_31">#REF!</definedName>
    <definedName name="Step_32">#REF!</definedName>
    <definedName name="Step_33">#REF!</definedName>
    <definedName name="Step_34">#REF!</definedName>
    <definedName name="Step_35">#REF!</definedName>
    <definedName name="Step_36">#REF!</definedName>
    <definedName name="Step_37">#REF!</definedName>
    <definedName name="Step_38">#REF!</definedName>
    <definedName name="Step_39">#REF!</definedName>
    <definedName name="Step_4">#REF!</definedName>
    <definedName name="Step_40">#REF!</definedName>
    <definedName name="Step_41">#REF!</definedName>
    <definedName name="Step_42">#REF!</definedName>
    <definedName name="Step_43">#REF!</definedName>
    <definedName name="Step_44">#REF!</definedName>
    <definedName name="Step_45">#REF!</definedName>
    <definedName name="Step_46">#REF!</definedName>
    <definedName name="Step_47">#REF!</definedName>
    <definedName name="Step_48">#REF!</definedName>
    <definedName name="Step_49">#REF!</definedName>
    <definedName name="Step_5">#REF!</definedName>
    <definedName name="Step_50">#REF!</definedName>
    <definedName name="Step_51">#REF!</definedName>
    <definedName name="Step_52">#REF!</definedName>
    <definedName name="Step_53">#REF!</definedName>
    <definedName name="Step_54">#REF!</definedName>
    <definedName name="Step_55">#REF!</definedName>
    <definedName name="Step_56">#REF!</definedName>
    <definedName name="Step_57">#REF!</definedName>
    <definedName name="Step_58">#REF!</definedName>
    <definedName name="Step_59">#REF!</definedName>
    <definedName name="Step_6">#REF!</definedName>
    <definedName name="Step_60">#REF!</definedName>
    <definedName name="Step_61">#REF!</definedName>
    <definedName name="Step_7">#REF!</definedName>
    <definedName name="Step_8">#REF!</definedName>
    <definedName name="Step_9">#REF!</definedName>
  </definedNames>
  <calcPr calcId="145621" iterate="1"/>
</workbook>
</file>

<file path=xl/calcChain.xml><?xml version="1.0" encoding="utf-8"?>
<calcChain xmlns="http://schemas.openxmlformats.org/spreadsheetml/2006/main">
  <c r="C18" i="10" l="1"/>
  <c r="C22" i="10" s="1"/>
  <c r="D17" i="10"/>
  <c r="D21" i="10" s="1"/>
  <c r="C17" i="10"/>
  <c r="C21" i="10"/>
  <c r="B70" i="10" s="1"/>
  <c r="B22" i="10"/>
  <c r="C24" i="10" s="1"/>
  <c r="A79" i="10"/>
  <c r="B79" i="10"/>
  <c r="B20" i="10"/>
  <c r="B73" i="10"/>
  <c r="B66" i="10"/>
  <c r="B48" i="10"/>
  <c r="B42" i="10"/>
  <c r="H34" i="10"/>
  <c r="G34" i="10"/>
  <c r="F34" i="10"/>
  <c r="E34" i="10"/>
  <c r="D34" i="10"/>
  <c r="C34" i="10"/>
  <c r="B34" i="10"/>
  <c r="H27" i="10"/>
  <c r="G27" i="10"/>
  <c r="F27" i="10"/>
  <c r="E27" i="10"/>
  <c r="D27" i="10"/>
  <c r="C27" i="10"/>
  <c r="B27" i="10"/>
  <c r="B55" i="10"/>
  <c r="B61" i="10"/>
  <c r="B21" i="10"/>
  <c r="D32" i="10" l="1"/>
  <c r="D28" i="10"/>
  <c r="C23" i="10"/>
  <c r="D24" i="10"/>
  <c r="D25" i="10" s="1"/>
  <c r="C32" i="10"/>
  <c r="C25" i="10"/>
  <c r="D18" i="10"/>
  <c r="D26" i="10" l="1"/>
  <c r="D31" i="10"/>
  <c r="B50" i="10"/>
  <c r="E18" i="10"/>
  <c r="D22" i="10"/>
  <c r="E17" i="10"/>
  <c r="E21" i="10" s="1"/>
  <c r="E28" i="10" l="1"/>
  <c r="E32" i="10"/>
  <c r="E23" i="10"/>
  <c r="D29" i="10"/>
  <c r="E24" i="10"/>
  <c r="E25" i="10" s="1"/>
  <c r="D23" i="10"/>
  <c r="F17" i="10"/>
  <c r="F21" i="10" s="1"/>
  <c r="E22" i="10"/>
  <c r="F18" i="10"/>
  <c r="F22" i="10" s="1"/>
  <c r="F31" i="10" l="1"/>
  <c r="E26" i="10"/>
  <c r="E31" i="10"/>
  <c r="D38" i="10"/>
  <c r="D30" i="10"/>
  <c r="F29" i="10"/>
  <c r="G24" i="10"/>
  <c r="F35" i="10"/>
  <c r="E30" i="10"/>
  <c r="E38" i="10"/>
  <c r="E29" i="10"/>
  <c r="F24" i="10"/>
  <c r="F25" i="10"/>
  <c r="F32" i="10"/>
  <c r="F23" i="10"/>
  <c r="B45" i="10" s="1"/>
  <c r="F28" i="10"/>
  <c r="F38" i="10" l="1"/>
  <c r="F30" i="10"/>
  <c r="F26" i="10"/>
  <c r="B62" i="10" s="1"/>
  <c r="G25" i="10"/>
  <c r="G31" i="10"/>
  <c r="B51" i="10"/>
  <c r="B56" i="10"/>
  <c r="B64" i="10" l="1"/>
  <c r="C61" i="10" s="1"/>
  <c r="G21" i="10"/>
  <c r="H25" i="10"/>
  <c r="H26" i="10" s="1"/>
  <c r="G26" i="10"/>
  <c r="B63" i="10" s="1"/>
  <c r="C62" i="10" l="1"/>
  <c r="C63" i="10"/>
  <c r="H31" i="10"/>
  <c r="F36" i="10" s="1"/>
  <c r="G32" i="10"/>
  <c r="G28" i="10"/>
  <c r="B58" i="10" l="1"/>
  <c r="F37" i="10"/>
  <c r="B46" i="10" s="1"/>
  <c r="B47" i="10" l="1"/>
  <c r="B59" i="10"/>
  <c r="B68" i="10" l="1"/>
  <c r="B69" i="10"/>
  <c r="C55" i="10"/>
  <c r="C56" i="10"/>
  <c r="B75" i="10"/>
  <c r="B52" i="10"/>
  <c r="C44" i="10"/>
  <c r="B67" i="10"/>
  <c r="C45" i="10"/>
  <c r="C58" i="10"/>
  <c r="C46" i="10"/>
  <c r="B53" i="10" l="1"/>
  <c r="B71" i="10"/>
  <c r="C50" i="10" l="1"/>
  <c r="C51" i="10"/>
  <c r="C52" i="10"/>
  <c r="C53" i="10" l="1"/>
</calcChain>
</file>

<file path=xl/comments1.xml><?xml version="1.0" encoding="utf-8"?>
<comments xmlns="http://schemas.openxmlformats.org/spreadsheetml/2006/main">
  <authors>
    <author>Dan Gode</author>
  </authors>
  <commentList>
    <comment ref="F25" authorId="0">
      <text>
        <r>
          <rPr>
            <sz val="9"/>
            <color indexed="81"/>
            <rFont val="Tahoma"/>
            <family val="2"/>
          </rPr>
          <t>Dan Gode:
Technical point that you can ignore.
This cell's formula differs in structure from that on its right.
Therefore, this cell's formula should not be copied across.</t>
        </r>
      </text>
    </comment>
  </commentList>
</comments>
</file>

<file path=xl/sharedStrings.xml><?xml version="1.0" encoding="utf-8"?>
<sst xmlns="http://schemas.openxmlformats.org/spreadsheetml/2006/main" count="68" uniqueCount="61">
  <si>
    <t>NA</t>
  </si>
  <si>
    <t xml:space="preserve">Horizon year </t>
  </si>
  <si>
    <t>% of Value</t>
  </si>
  <si>
    <t>Inputs</t>
  </si>
  <si>
    <t>WACC</t>
  </si>
  <si>
    <t>EV/NEA ratio</t>
  </si>
  <si>
    <t>Net enterprise assets [NEA]</t>
  </si>
  <si>
    <t>Net enterprise assets</t>
  </si>
  <si>
    <t>Terminal value computation</t>
  </si>
  <si>
    <t>Growth rates and returns</t>
  </si>
  <si>
    <t>Intermediate computations: You may skip these</t>
  </si>
  <si>
    <t>End of intermediate computation</t>
  </si>
  <si>
    <t>Valuation ratios</t>
  </si>
  <si>
    <t>Enterprise profit after tax</t>
  </si>
  <si>
    <t>Enterprise profit after tax: EPAT</t>
  </si>
  <si>
    <t>Residual enterprise profit after tax</t>
  </si>
  <si>
    <t>Change in residual enterprise profit after tax</t>
  </si>
  <si>
    <t>Anchor: None</t>
  </si>
  <si>
    <t>Until horizon: PV of enterprise free cash flows until horizon</t>
  </si>
  <si>
    <t>Beyond the horizon: PV of horizon Value</t>
  </si>
  <si>
    <t>Beyond the horizon: PV of Horizon Value</t>
  </si>
  <si>
    <t>= Total enterprise value</t>
  </si>
  <si>
    <t>Anchor: Capitalized enterprise profit after tax for the forthcoming year</t>
  </si>
  <si>
    <t>= Total Enterprise Value</t>
  </si>
  <si>
    <t>Charge for enterprise capital</t>
  </si>
  <si>
    <t>Enterprise profit after-tax growth rate</t>
  </si>
  <si>
    <t>Enterprise free cash flow growth rate</t>
  </si>
  <si>
    <t>Net enterprise assets growth rate</t>
  </si>
  <si>
    <t>Residual enterprise profit after tax growth rate</t>
  </si>
  <si>
    <t>Forward return on net enterprise assets: RNEA</t>
  </si>
  <si>
    <t>Book value of net enterprise assets at the end of the year</t>
  </si>
  <si>
    <t>PV of residual enterprise profit after tax at the end of the year</t>
  </si>
  <si>
    <t>= Terminal enterprise value</t>
  </si>
  <si>
    <t>Until horizon: PV of capitalized change in residual enterprise profit after tax</t>
  </si>
  <si>
    <t>Anchor: Book value of net enterprise assets</t>
  </si>
  <si>
    <t>Enterprise cash flows</t>
  </si>
  <si>
    <t>III. EV to forward EPAT: Earnings growth model [AEG]</t>
  </si>
  <si>
    <t>Until horizon: PV of residual change in net enterprise assets until horizon</t>
  </si>
  <si>
    <t>[Note: Residual change in net enterprise assets = Residual enterprise earnings]</t>
  </si>
  <si>
    <t>Beyond the horizon: PV of residual change in net enterprise assets beyond the horizon</t>
  </si>
  <si>
    <t>Anchor: Capitalized forthcoming enterprise cash flows</t>
  </si>
  <si>
    <t>Until horizon: PV of capitalized change in enterprise cash flows until the horizon</t>
  </si>
  <si>
    <t>Beyond the horizon: PV of capitalized change in enterprise cash flows beyond the horizon</t>
  </si>
  <si>
    <t>Capitalized change in enterprise cash flows</t>
  </si>
  <si>
    <t>Baseline: Discounted enterprise cash flows</t>
  </si>
  <si>
    <t>Perpetual growth in residual enterprise profit, after tax</t>
  </si>
  <si>
    <t>I: Enterprise cash flow yield: ECF growth model</t>
  </si>
  <si>
    <t>Enterprise cash flow yield</t>
  </si>
  <si>
    <t>Check: EV/NEA = EV/EPAT * EPAT/NEA</t>
  </si>
  <si>
    <t>RNEA or ROIC</t>
  </si>
  <si>
    <t>Current enterprise value</t>
  </si>
  <si>
    <t>Forward EV/EPAT ratio</t>
  </si>
  <si>
    <t>Valuation</t>
  </si>
  <si>
    <t>Valuation computations</t>
  </si>
  <si>
    <t>Choose one of the following from the drop down box on the right and then CLICK INFER</t>
  </si>
  <si>
    <t>Infer growth rate</t>
  </si>
  <si>
    <t>Infer wacc</t>
  </si>
  <si>
    <t>Difference = Current EV - Computed present value</t>
  </si>
  <si>
    <t>II: EV to Net enterprise assets: Book value growth model [RIV]</t>
  </si>
  <si>
    <t>Connecting to valuation anchors</t>
  </si>
  <si>
    <t>Reverse engineering: Inferring wacc OR growth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</si>
</sst>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_);[Red]\(#,##0.0000\)"/>
    <numFmt numFmtId="166" formatCode="#,##0.00%_);[Red]\(#,##0.00%\)"/>
    <numFmt numFmtId="167" formatCode="#,##0.00\x_);[Red]\(#,##0.00\x\)"/>
    <numFmt numFmtId="168" formatCode="#,##0.00\d_);[Red]\(#,##0.00\d\)"/>
    <numFmt numFmtId="169" formatCode="[$USD]\ #,##0.00_);[Red]\([$USD]\ #,##0.00\)"/>
  </numFmts>
  <fonts count="8" x14ac:knownFonts="1">
    <font>
      <sz val="8"/>
      <name val="Verdana"/>
      <family val="2"/>
    </font>
    <font>
      <sz val="8"/>
      <name val="Arial"/>
      <family val="2"/>
    </font>
    <font>
      <sz val="8"/>
      <name val="Verdana"/>
      <family val="2"/>
    </font>
    <font>
      <b/>
      <i/>
      <sz val="8"/>
      <color indexed="12"/>
      <name val="Verdana"/>
      <family val="2"/>
    </font>
    <font>
      <i/>
      <sz val="8"/>
      <color indexed="17"/>
      <name val="Verdana"/>
      <family val="2"/>
    </font>
    <font>
      <b/>
      <sz val="8"/>
      <name val="Verdana"/>
      <family val="2"/>
    </font>
    <font>
      <sz val="9"/>
      <color indexed="81"/>
      <name val="Tahoma"/>
      <family val="2"/>
    </font>
    <font>
      <sz val="8"/>
      <color rgb="FF000000"/>
      <name val="Verdana"/>
      <family val="2"/>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15"/>
        <bgColor indexed="64"/>
      </patternFill>
    </fill>
  </fills>
  <borders count="13">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7">
    <xf numFmtId="0" fontId="0" fillId="0" borderId="0"/>
    <xf numFmtId="165" fontId="2" fillId="0" borderId="0" applyFill="0" applyBorder="0" applyProtection="0"/>
    <xf numFmtId="164" fontId="2" fillId="0" borderId="0" applyFill="0" applyBorder="0" applyProtection="0"/>
    <xf numFmtId="168" fontId="4" fillId="0" borderId="0" applyFill="0" applyBorder="0" applyProtection="0"/>
    <xf numFmtId="167" fontId="4" fillId="0" borderId="0" applyFill="0" applyBorder="0" applyProtection="0"/>
    <xf numFmtId="40" fontId="4" fillId="0" borderId="0" applyFill="0" applyBorder="0" applyProtection="0"/>
    <xf numFmtId="166" fontId="4" fillId="0" borderId="0" applyFill="0" applyBorder="0" applyProtection="0"/>
    <xf numFmtId="0" fontId="4" fillId="0" borderId="0" applyNumberFormat="0" applyFill="0" applyBorder="0" applyProtection="0"/>
    <xf numFmtId="1" fontId="2" fillId="0" borderId="0" applyFill="0" applyBorder="0" applyProtection="0">
      <alignment horizontal="center"/>
    </xf>
    <xf numFmtId="168" fontId="2" fillId="0" borderId="0" applyFill="0" applyBorder="0" applyProtection="0"/>
    <xf numFmtId="0" fontId="5" fillId="0" borderId="0" applyNumberFormat="0" applyFill="0" applyBorder="0" applyProtection="0"/>
    <xf numFmtId="0" fontId="2" fillId="0" borderId="0" applyNumberFormat="0" applyFill="0" applyBorder="0" applyAlignment="0" applyProtection="0"/>
    <xf numFmtId="167" fontId="2" fillId="0" borderId="0" applyFill="0" applyBorder="0" applyProtection="0"/>
    <xf numFmtId="40" fontId="2" fillId="0" borderId="0" applyFill="0" applyBorder="0" applyProtection="0"/>
    <xf numFmtId="166" fontId="2" fillId="0" borderId="0" applyFill="0" applyBorder="0" applyProtection="0"/>
    <xf numFmtId="0" fontId="2" fillId="0" borderId="0" applyNumberFormat="0" applyFill="0" applyBorder="0" applyProtection="0"/>
    <xf numFmtId="169" fontId="2" fillId="0" borderId="0" applyFill="0" applyBorder="0" applyProtection="0">
      <alignment horizontal="right"/>
    </xf>
  </cellStyleXfs>
  <cellXfs count="88">
    <xf numFmtId="0" fontId="0" fillId="0" borderId="0" xfId="0"/>
    <xf numFmtId="166" fontId="2" fillId="0" borderId="1" xfId="14" applyBorder="1" applyAlignment="1">
      <alignment horizontal="right"/>
    </xf>
    <xf numFmtId="166" fontId="2" fillId="0" borderId="0" xfId="14" applyBorder="1" applyAlignment="1">
      <alignment horizontal="right"/>
    </xf>
    <xf numFmtId="166" fontId="2" fillId="0" borderId="1" xfId="14" applyBorder="1"/>
    <xf numFmtId="166" fontId="2" fillId="0" borderId="0" xfId="14" applyBorder="1"/>
    <xf numFmtId="40" fontId="2" fillId="0" borderId="2" xfId="13" applyBorder="1"/>
    <xf numFmtId="0" fontId="0" fillId="0" borderId="1" xfId="0" quotePrefix="1" applyBorder="1"/>
    <xf numFmtId="40" fontId="2" fillId="0" borderId="1" xfId="13" applyBorder="1" applyAlignment="1">
      <alignment horizontal="right"/>
    </xf>
    <xf numFmtId="40" fontId="2" fillId="0" borderId="0" xfId="13" applyBorder="1" applyAlignment="1">
      <alignment horizontal="right"/>
    </xf>
    <xf numFmtId="40" fontId="2" fillId="0" borderId="0" xfId="13" applyFill="1" applyBorder="1"/>
    <xf numFmtId="40" fontId="2" fillId="0" borderId="0" xfId="13" applyBorder="1"/>
    <xf numFmtId="40" fontId="2" fillId="0" borderId="1" xfId="13" applyBorder="1"/>
    <xf numFmtId="40" fontId="4" fillId="0" borderId="0" xfId="5" applyBorder="1"/>
    <xf numFmtId="0" fontId="0" fillId="0" borderId="0" xfId="0" applyBorder="1"/>
    <xf numFmtId="0" fontId="0" fillId="0" borderId="0" xfId="0" applyAlignment="1">
      <alignment horizontal="center"/>
    </xf>
    <xf numFmtId="0" fontId="0" fillId="0" borderId="1" xfId="0" applyBorder="1"/>
    <xf numFmtId="0" fontId="0" fillId="0" borderId="1" xfId="0" applyBorder="1" applyAlignment="1">
      <alignment horizontal="center"/>
    </xf>
    <xf numFmtId="40" fontId="2" fillId="0" borderId="3" xfId="13" applyBorder="1"/>
    <xf numFmtId="40" fontId="2" fillId="0" borderId="4" xfId="13" applyBorder="1"/>
    <xf numFmtId="40" fontId="2" fillId="0" borderId="0" xfId="13"/>
    <xf numFmtId="166" fontId="2" fillId="0" borderId="0" xfId="14"/>
    <xf numFmtId="40" fontId="2" fillId="0" borderId="0" xfId="13" applyFill="1"/>
    <xf numFmtId="40" fontId="2" fillId="0" borderId="5" xfId="13" applyBorder="1"/>
    <xf numFmtId="40" fontId="4" fillId="0" borderId="2" xfId="5" applyBorder="1"/>
    <xf numFmtId="166" fontId="2" fillId="0" borderId="2" xfId="14" applyBorder="1"/>
    <xf numFmtId="40" fontId="2" fillId="0" borderId="6" xfId="13" applyBorder="1"/>
    <xf numFmtId="0" fontId="5" fillId="0" borderId="0" xfId="10" applyFill="1"/>
    <xf numFmtId="166" fontId="2" fillId="0" borderId="0" xfId="14" applyFill="1"/>
    <xf numFmtId="0" fontId="5" fillId="2" borderId="0" xfId="10" applyFill="1"/>
    <xf numFmtId="0" fontId="5" fillId="3" borderId="7" xfId="10" applyFill="1" applyBorder="1"/>
    <xf numFmtId="0" fontId="5" fillId="3" borderId="0" xfId="10" applyFill="1" applyBorder="1"/>
    <xf numFmtId="167" fontId="2" fillId="0" borderId="0" xfId="12"/>
    <xf numFmtId="167" fontId="2" fillId="0" borderId="1" xfId="12" applyBorder="1"/>
    <xf numFmtId="40" fontId="4" fillId="0" borderId="0" xfId="5" applyBorder="1" applyAlignment="1">
      <alignment horizontal="right"/>
    </xf>
    <xf numFmtId="40" fontId="2" fillId="0" borderId="3" xfId="13" applyBorder="1" applyAlignment="1">
      <alignment horizontal="right"/>
    </xf>
    <xf numFmtId="40" fontId="2" fillId="0" borderId="8" xfId="13" applyBorder="1"/>
    <xf numFmtId="40" fontId="2" fillId="0" borderId="2" xfId="13" applyFont="1" applyFill="1" applyBorder="1"/>
    <xf numFmtId="40" fontId="4" fillId="0" borderId="0" xfId="5" applyBorder="1" applyProtection="1">
      <protection locked="0"/>
    </xf>
    <xf numFmtId="166" fontId="4" fillId="0" borderId="0" xfId="6" applyBorder="1" applyProtection="1">
      <protection locked="0"/>
    </xf>
    <xf numFmtId="40" fontId="4" fillId="0" borderId="1" xfId="5" applyBorder="1" applyProtection="1">
      <protection locked="0"/>
    </xf>
    <xf numFmtId="40" fontId="2" fillId="0" borderId="0" xfId="13" applyFont="1" applyFill="1" applyBorder="1"/>
    <xf numFmtId="0" fontId="0" fillId="0" borderId="0" xfId="0" applyFill="1" applyBorder="1"/>
    <xf numFmtId="166" fontId="2" fillId="0" borderId="0" xfId="14" applyFill="1" applyBorder="1"/>
    <xf numFmtId="166" fontId="2" fillId="0" borderId="3" xfId="14" applyBorder="1"/>
    <xf numFmtId="166" fontId="2" fillId="0" borderId="3" xfId="14" applyFill="1" applyBorder="1"/>
    <xf numFmtId="166" fontId="2" fillId="0" borderId="4" xfId="14" applyBorder="1"/>
    <xf numFmtId="40" fontId="2" fillId="4" borderId="0" xfId="13" applyFill="1" applyBorder="1" applyAlignment="1">
      <alignment horizontal="right"/>
    </xf>
    <xf numFmtId="40" fontId="2" fillId="4" borderId="0" xfId="13" applyFont="1" applyFill="1" applyBorder="1" applyAlignment="1">
      <alignment horizontal="right"/>
    </xf>
    <xf numFmtId="40" fontId="2" fillId="4" borderId="0" xfId="13" applyFill="1" applyBorder="1"/>
    <xf numFmtId="0" fontId="5" fillId="4" borderId="0" xfId="10" applyFill="1" applyBorder="1"/>
    <xf numFmtId="40" fontId="2" fillId="4" borderId="9" xfId="13" applyFill="1" applyBorder="1"/>
    <xf numFmtId="0" fontId="5" fillId="4" borderId="6" xfId="10" applyFill="1" applyBorder="1"/>
    <xf numFmtId="0" fontId="0" fillId="4" borderId="6" xfId="0" applyFill="1" applyBorder="1" applyAlignment="1">
      <alignment horizontal="center"/>
    </xf>
    <xf numFmtId="0" fontId="0" fillId="4" borderId="6" xfId="0" applyFill="1" applyBorder="1"/>
    <xf numFmtId="40" fontId="2" fillId="4" borderId="10" xfId="13" applyFill="1" applyBorder="1"/>
    <xf numFmtId="40" fontId="4" fillId="0" borderId="0" xfId="5"/>
    <xf numFmtId="166" fontId="2" fillId="0" borderId="6" xfId="14" applyBorder="1"/>
    <xf numFmtId="40" fontId="3" fillId="5" borderId="1" xfId="13" applyFont="1" applyFill="1" applyBorder="1"/>
    <xf numFmtId="40" fontId="2" fillId="0" borderId="11" xfId="13" applyBorder="1"/>
    <xf numFmtId="40" fontId="2" fillId="0" borderId="12" xfId="13" applyBorder="1"/>
    <xf numFmtId="166" fontId="2" fillId="0" borderId="7" xfId="14" applyBorder="1" applyAlignment="1">
      <alignment horizontal="right"/>
    </xf>
    <xf numFmtId="40" fontId="4" fillId="0" borderId="1" xfId="5" applyBorder="1"/>
    <xf numFmtId="40" fontId="2" fillId="0" borderId="1" xfId="13" quotePrefix="1" applyFill="1" applyBorder="1"/>
    <xf numFmtId="0" fontId="5" fillId="0" borderId="0" xfId="10" applyFill="1" applyBorder="1"/>
    <xf numFmtId="40" fontId="2" fillId="0" borderId="2" xfId="13" applyFill="1" applyBorder="1"/>
    <xf numFmtId="40" fontId="2" fillId="0" borderId="6" xfId="13" quotePrefix="1" applyFill="1" applyBorder="1"/>
    <xf numFmtId="40" fontId="2" fillId="0" borderId="7" xfId="13" applyBorder="1"/>
    <xf numFmtId="40" fontId="2" fillId="0" borderId="1" xfId="13" applyFill="1" applyBorder="1"/>
    <xf numFmtId="0" fontId="5" fillId="3" borderId="0" xfId="10" applyFont="1" applyFill="1"/>
    <xf numFmtId="0" fontId="5" fillId="3" borderId="7" xfId="10" applyFont="1" applyFill="1" applyBorder="1"/>
    <xf numFmtId="166" fontId="4" fillId="0" borderId="2" xfId="6" applyBorder="1" applyProtection="1">
      <protection locked="0"/>
    </xf>
    <xf numFmtId="40" fontId="2" fillId="0" borderId="0" xfId="13" applyBorder="1" applyProtection="1">
      <protection locked="0"/>
    </xf>
    <xf numFmtId="40" fontId="1" fillId="0" borderId="2" xfId="13" applyFont="1" applyBorder="1"/>
    <xf numFmtId="40" fontId="1" fillId="0" borderId="0" xfId="13" applyFont="1"/>
    <xf numFmtId="40" fontId="4" fillId="0" borderId="0" xfId="5" applyFont="1"/>
    <xf numFmtId="40" fontId="2" fillId="4" borderId="3" xfId="13" applyFill="1" applyBorder="1"/>
    <xf numFmtId="0" fontId="5" fillId="0" borderId="0" xfId="10" applyFont="1" applyFill="1" applyBorder="1"/>
    <xf numFmtId="0" fontId="5" fillId="3" borderId="0" xfId="10" applyFont="1" applyFill="1" applyBorder="1"/>
    <xf numFmtId="40" fontId="2" fillId="0" borderId="0" xfId="13" quotePrefix="1" applyFill="1" applyBorder="1"/>
    <xf numFmtId="1" fontId="2" fillId="2" borderId="0" xfId="8" applyFill="1">
      <alignment horizontal="center"/>
    </xf>
    <xf numFmtId="1" fontId="2" fillId="3" borderId="0" xfId="8" applyFill="1">
      <alignment horizontal="center"/>
    </xf>
    <xf numFmtId="1" fontId="2" fillId="3" borderId="3" xfId="8" applyFill="1" applyBorder="1">
      <alignment horizontal="center"/>
    </xf>
    <xf numFmtId="1" fontId="2" fillId="3" borderId="7" xfId="8" applyFill="1" applyBorder="1">
      <alignment horizontal="center"/>
    </xf>
    <xf numFmtId="1" fontId="2" fillId="3" borderId="0" xfId="8" applyFill="1" applyBorder="1">
      <alignment horizontal="center"/>
    </xf>
    <xf numFmtId="1" fontId="2" fillId="3" borderId="9" xfId="8" applyFill="1" applyBorder="1">
      <alignment horizontal="center"/>
    </xf>
    <xf numFmtId="1" fontId="2" fillId="0" borderId="0" xfId="8" applyFill="1" applyBorder="1">
      <alignment horizontal="center"/>
    </xf>
    <xf numFmtId="40" fontId="4" fillId="0" borderId="0" xfId="5" applyFill="1" applyBorder="1"/>
    <xf numFmtId="40" fontId="1" fillId="0" borderId="0" xfId="13" applyFont="1" applyFill="1" applyBorder="1"/>
  </cellXfs>
  <cellStyles count="17">
    <cellStyle name="g4Num" xfId="1"/>
    <cellStyle name="g4Percent" xfId="2"/>
    <cellStyle name="gAsDays" xfId="3"/>
    <cellStyle name="gAsMultiple" xfId="4"/>
    <cellStyle name="gAsNum" xfId="5"/>
    <cellStyle name="gAsPercent" xfId="6"/>
    <cellStyle name="gAsText" xfId="7"/>
    <cellStyle name="gColumnTop" xfId="8"/>
    <cellStyle name="gDays" xfId="9"/>
    <cellStyle name="gHeading" xfId="10"/>
    <cellStyle name="gLastStep" xfId="11"/>
    <cellStyle name="gMultiple" xfId="12"/>
    <cellStyle name="gNum" xfId="13"/>
    <cellStyle name="gPercent" xfId="14"/>
    <cellStyle name="gText" xfId="15"/>
    <cellStyle name="gUSD" xfId="16"/>
    <cellStyle name="Normal" xfId="0" builtinId="0"/>
  </cellStyles>
  <dxfs count="1">
    <dxf>
      <font>
        <b val="0"/>
        <i val="0"/>
        <condense val="0"/>
        <extend val="0"/>
        <color indexed="9"/>
      </font>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Lines="2" dropStyle="combo" dx="16" fmlaLink="$C$77" fmlaRange="$A$77:$A$78" sel="2" val="0"/>
</file>

<file path=xl/drawings/drawing1.xml><?xml version="1.0" encoding="utf-8"?>
<xdr:wsDr xmlns:xdr="http://schemas.openxmlformats.org/drawingml/2006/spreadsheetDrawing" xmlns:a="http://schemas.openxmlformats.org/drawingml/2006/main">
  <xdr:twoCellAnchor editAs="oneCell">
    <xdr:from>
      <xdr:col>0</xdr:col>
      <xdr:colOff>1028700</xdr:colOff>
      <xdr:row>0</xdr:row>
      <xdr:rowOff>95250</xdr:rowOff>
    </xdr:from>
    <xdr:to>
      <xdr:col>0</xdr:col>
      <xdr:colOff>3390900</xdr:colOff>
      <xdr:row>2</xdr:row>
      <xdr:rowOff>123825</xdr:rowOff>
    </xdr:to>
    <xdr:sp macro="" textlink="">
      <xdr:nvSpPr>
        <xdr:cNvPr id="5125" name="Text Box 5"/>
        <xdr:cNvSpPr txBox="1">
          <a:spLocks noChangeArrowheads="1"/>
        </xdr:cNvSpPr>
      </xdr:nvSpPr>
      <xdr:spPr bwMode="auto">
        <a:xfrm>
          <a:off x="1028700" y="95250"/>
          <a:ext cx="2362200" cy="295275"/>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800" b="1" i="0" u="none" strike="noStrike" baseline="0">
              <a:solidFill>
                <a:srgbClr val="FFFFFF"/>
              </a:solidFill>
              <a:latin typeface="Verdana"/>
              <a:ea typeface="Verdana"/>
              <a:cs typeface="Verdana"/>
            </a:rPr>
            <a:t>Enterprise Valuation</a:t>
          </a:r>
        </a:p>
        <a:p>
          <a:pPr algn="ctr" rtl="0">
            <a:defRPr sz="1000"/>
          </a:pPr>
          <a:r>
            <a:rPr lang="en-US" sz="800" b="1" i="0" u="none" strike="noStrike" baseline="0">
              <a:solidFill>
                <a:srgbClr val="FFFFFF"/>
              </a:solidFill>
              <a:latin typeface="Verdana"/>
              <a:ea typeface="Verdana"/>
              <a:cs typeface="Verdana"/>
            </a:rPr>
            <a:t>© Dan Gode and James Ohlson</a:t>
          </a:r>
          <a:endParaRPr lang="en-US"/>
        </a:p>
      </xdr:txBody>
    </xdr:sp>
    <xdr:clientData/>
  </xdr:twoCellAnchor>
  <mc:AlternateContent xmlns:mc="http://schemas.openxmlformats.org/markup-compatibility/2006">
    <mc:Choice xmlns:a14="http://schemas.microsoft.com/office/drawing/2010/main" Requires="a14">
      <xdr:twoCellAnchor>
        <xdr:from>
          <xdr:col>3</xdr:col>
          <xdr:colOff>209550</xdr:colOff>
          <xdr:row>75</xdr:row>
          <xdr:rowOff>95250</xdr:rowOff>
        </xdr:from>
        <xdr:to>
          <xdr:col>4</xdr:col>
          <xdr:colOff>200025</xdr:colOff>
          <xdr:row>77</xdr:row>
          <xdr:rowOff>66675</xdr:rowOff>
        </xdr:to>
        <xdr:sp macro="" textlink="">
          <xdr:nvSpPr>
            <xdr:cNvPr id="5129" name="Button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800" b="0" i="0" u="none" strike="noStrike" baseline="0">
                  <a:solidFill>
                    <a:srgbClr val="000000"/>
                  </a:solidFill>
                  <a:latin typeface="Verdana"/>
                  <a:ea typeface="Verdana"/>
                  <a:cs typeface="Verdana"/>
                </a:rPr>
                <a:t>Infer</a:t>
              </a:r>
              <a:endParaRPr lang="en-US"/>
            </a:p>
          </xdr:txBody>
        </xdr:sp>
        <xdr:clientData fPrintsWithSheet="0"/>
      </xdr:twoCellAnchor>
    </mc:Choice>
    <mc:Fallback/>
  </mc:AlternateContent>
  <xdr:twoCellAnchor editAs="oneCell">
    <xdr:from>
      <xdr:col>0</xdr:col>
      <xdr:colOff>47625</xdr:colOff>
      <xdr:row>3</xdr:row>
      <xdr:rowOff>19050</xdr:rowOff>
    </xdr:from>
    <xdr:to>
      <xdr:col>6</xdr:col>
      <xdr:colOff>400050</xdr:colOff>
      <xdr:row>10</xdr:row>
      <xdr:rowOff>104775</xdr:rowOff>
    </xdr:to>
    <xdr:sp macro="" textlink="">
      <xdr:nvSpPr>
        <xdr:cNvPr id="5130" name="Text Box 10"/>
        <xdr:cNvSpPr txBox="1">
          <a:spLocks noChangeArrowheads="1"/>
        </xdr:cNvSpPr>
      </xdr:nvSpPr>
      <xdr:spPr bwMode="auto">
        <a:xfrm>
          <a:off x="47625" y="419100"/>
          <a:ext cx="8286750"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Enter data in all cells with green numbers, and only such cells. (Some green cells have formulas set up for simulations; overwrite them with your numbers.) "Click below" steps in the rightmost column indicate the sequence in which the lines should be read logically. Clicking a number will take you to the next number in sequence. These steps have been elaborated upon in the accompanying document.</a:t>
          </a:r>
        </a:p>
        <a:p>
          <a:pPr algn="l" rtl="0">
            <a:defRPr sz="1000"/>
          </a:pPr>
          <a:endParaRPr lang="en-US" sz="800" b="0" i="0" u="none" strike="noStrike" baseline="0">
            <a:solidFill>
              <a:srgbClr val="000000"/>
            </a:solidFill>
            <a:latin typeface="Verdana"/>
            <a:ea typeface="Verdana"/>
            <a:cs typeface="Verdana"/>
          </a:endParaRPr>
        </a:p>
        <a:p>
          <a:pPr algn="l" rtl="0">
            <a:defRPr sz="1000"/>
          </a:pPr>
          <a:r>
            <a:rPr lang="en-US" sz="800" b="0" i="0" u="none" strike="noStrike" baseline="0">
              <a:solidFill>
                <a:srgbClr val="000000"/>
              </a:solidFill>
              <a:latin typeface="Verdana"/>
              <a:ea typeface="Verdana"/>
              <a:cs typeface="Verdana"/>
            </a:rPr>
            <a:t>Some of the rows in this spreadsheet may be skipped and are hence collapsible. These rows start with the heading "Intermediate computations: You may skip these." To collapse these rows, click the minus sign on the left of the spreadsheet, or click the "1" near the top left of the spreadsheet. To expand the collapsed rows, click the plus sign on the left of the spreadsheet, or click the "2" near the top left of the spreadsheet.</a:t>
          </a:r>
          <a:endParaRPr lang="en-US"/>
        </a:p>
      </xdr:txBody>
    </xdr:sp>
    <xdr:clientData/>
  </xdr:twoCellAnchor>
  <xdr:twoCellAnchor editAs="oneCell">
    <xdr:from>
      <xdr:col>0</xdr:col>
      <xdr:colOff>38100</xdr:colOff>
      <xdr:row>79</xdr:row>
      <xdr:rowOff>95250</xdr:rowOff>
    </xdr:from>
    <xdr:to>
      <xdr:col>6</xdr:col>
      <xdr:colOff>390525</xdr:colOff>
      <xdr:row>81</xdr:row>
      <xdr:rowOff>123825</xdr:rowOff>
    </xdr:to>
    <xdr:sp macro="" textlink="">
      <xdr:nvSpPr>
        <xdr:cNvPr id="5131" name="Text Box 11"/>
        <xdr:cNvSpPr txBox="1">
          <a:spLocks noChangeArrowheads="1"/>
        </xdr:cNvSpPr>
      </xdr:nvSpPr>
      <xdr:spPr bwMode="auto">
        <a:xfrm>
          <a:off x="38100" y="10991850"/>
          <a:ext cx="828675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ea typeface="Verdana"/>
              <a:cs typeface="Verdana"/>
            </a:rPr>
            <a:t>The "Infer button runs a macro, so it requires that the macros be enabled. The procedure to enable macros depends on the Excel version you have. We cannot go through the intricacies of enabling macros in this document. Please check Excel help.</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4648200</xdr:colOff>
          <xdr:row>75</xdr:row>
          <xdr:rowOff>133350</xdr:rowOff>
        </xdr:from>
        <xdr:to>
          <xdr:col>2</xdr:col>
          <xdr:colOff>142875</xdr:colOff>
          <xdr:row>77</xdr:row>
          <xdr:rowOff>57150</xdr:rowOff>
        </xdr:to>
        <xdr:sp macro="" textlink="">
          <xdr:nvSpPr>
            <xdr:cNvPr id="5133" name="Drop Down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80"/>
  <sheetViews>
    <sheetView showGridLines="0" tabSelected="1" zoomScaleNormal="100" workbookViewId="0"/>
  </sheetViews>
  <sheetFormatPr defaultColWidth="67.140625" defaultRowHeight="10.5" outlineLevelRow="1" x14ac:dyDescent="0.15"/>
  <cols>
    <col min="1" max="1" width="76.42578125" bestFit="1" customWidth="1"/>
    <col min="2" max="2" width="8.5703125" bestFit="1" customWidth="1"/>
    <col min="3" max="3" width="10" bestFit="1" customWidth="1"/>
    <col min="4" max="7" width="8" bestFit="1" customWidth="1"/>
    <col min="8" max="8" width="7" bestFit="1" customWidth="1"/>
    <col min="9" max="14" width="6.85546875" customWidth="1"/>
  </cols>
  <sheetData>
    <row r="1" spans="1:6" x14ac:dyDescent="0.15">
      <c r="B1" s="14"/>
      <c r="C1" s="14"/>
      <c r="D1" s="14"/>
      <c r="E1" s="14"/>
      <c r="F1" s="14"/>
    </row>
    <row r="2" spans="1:6" x14ac:dyDescent="0.15">
      <c r="B2" s="14"/>
      <c r="C2" s="14"/>
      <c r="D2" s="14"/>
      <c r="E2" s="14"/>
      <c r="F2" s="14"/>
    </row>
    <row r="3" spans="1:6" x14ac:dyDescent="0.15">
      <c r="B3" s="14"/>
      <c r="C3" s="14"/>
      <c r="D3" s="14"/>
      <c r="E3" s="14"/>
      <c r="F3" s="14"/>
    </row>
    <row r="4" spans="1:6" x14ac:dyDescent="0.15">
      <c r="B4" s="14"/>
      <c r="C4" s="14"/>
      <c r="D4" s="14"/>
      <c r="E4" s="14"/>
      <c r="F4" s="14"/>
    </row>
    <row r="5" spans="1:6" x14ac:dyDescent="0.15">
      <c r="B5" s="14"/>
      <c r="C5" s="14"/>
      <c r="D5" s="14"/>
      <c r="E5" s="14"/>
      <c r="F5" s="14"/>
    </row>
    <row r="6" spans="1:6" x14ac:dyDescent="0.15">
      <c r="B6" s="14"/>
      <c r="C6" s="14"/>
      <c r="D6" s="14"/>
      <c r="E6" s="14"/>
      <c r="F6" s="14"/>
    </row>
    <row r="7" spans="1:6" x14ac:dyDescent="0.15">
      <c r="B7" s="14"/>
      <c r="C7" s="14"/>
      <c r="D7" s="14"/>
      <c r="E7" s="14"/>
      <c r="F7" s="14"/>
    </row>
    <row r="8" spans="1:6" x14ac:dyDescent="0.15">
      <c r="B8" s="14"/>
      <c r="C8" s="14"/>
      <c r="D8" s="14"/>
      <c r="E8" s="14"/>
      <c r="F8" s="14"/>
    </row>
    <row r="9" spans="1:6" x14ac:dyDescent="0.15">
      <c r="B9" s="14"/>
      <c r="C9" s="14"/>
      <c r="D9" s="14"/>
      <c r="E9" s="14"/>
      <c r="F9" s="14"/>
    </row>
    <row r="10" spans="1:6" x14ac:dyDescent="0.15">
      <c r="B10" s="14"/>
      <c r="C10" s="14"/>
      <c r="D10" s="14"/>
      <c r="E10" s="14"/>
      <c r="F10" s="14"/>
    </row>
    <row r="11" spans="1:6" x14ac:dyDescent="0.15">
      <c r="B11" s="14"/>
      <c r="C11" s="14"/>
      <c r="D11" s="14"/>
      <c r="E11" s="14"/>
      <c r="F11" s="14"/>
    </row>
    <row r="12" spans="1:6" ht="11.25" thickBot="1" x14ac:dyDescent="0.2">
      <c r="A12" s="6"/>
      <c r="B12" s="16"/>
      <c r="C12" s="16"/>
      <c r="D12" s="16"/>
      <c r="E12" s="16"/>
      <c r="F12" s="16"/>
    </row>
    <row r="13" spans="1:6" ht="11.25" thickTop="1" x14ac:dyDescent="0.15">
      <c r="A13" s="28" t="s">
        <v>3</v>
      </c>
      <c r="B13" s="79">
        <v>0</v>
      </c>
      <c r="C13" s="79">
        <v>1</v>
      </c>
      <c r="D13" s="79">
        <v>2</v>
      </c>
      <c r="E13" s="79">
        <v>3</v>
      </c>
      <c r="F13" s="79">
        <v>4</v>
      </c>
    </row>
    <row r="14" spans="1:6" s="13" customFormat="1" x14ac:dyDescent="0.15">
      <c r="A14" s="10" t="s">
        <v>1</v>
      </c>
      <c r="B14" s="71">
        <v>4</v>
      </c>
      <c r="C14" s="10"/>
      <c r="D14" s="10"/>
      <c r="E14" s="10"/>
      <c r="F14" s="10"/>
    </row>
    <row r="15" spans="1:6" x14ac:dyDescent="0.15">
      <c r="A15" s="12" t="s">
        <v>4</v>
      </c>
      <c r="B15" s="38">
        <v>0.11852681449024892</v>
      </c>
      <c r="C15" s="10"/>
      <c r="D15" s="10"/>
      <c r="E15" s="10"/>
      <c r="F15" s="10"/>
    </row>
    <row r="16" spans="1:6" x14ac:dyDescent="0.15">
      <c r="A16" s="23" t="s">
        <v>45</v>
      </c>
      <c r="B16" s="70">
        <v>0.02</v>
      </c>
      <c r="C16" s="5"/>
      <c r="D16" s="5"/>
      <c r="E16" s="5"/>
      <c r="F16" s="5"/>
    </row>
    <row r="17" spans="1:8" x14ac:dyDescent="0.15">
      <c r="A17" s="12" t="s">
        <v>14</v>
      </c>
      <c r="B17" s="33" t="s">
        <v>0</v>
      </c>
      <c r="C17" s="37">
        <f>B18*11%</f>
        <v>11</v>
      </c>
      <c r="D17" s="37">
        <f>C18*11%</f>
        <v>11.88</v>
      </c>
      <c r="E17" s="37">
        <f>D18*11%</f>
        <v>12.830400000000001</v>
      </c>
      <c r="F17" s="37">
        <f>E18*11%</f>
        <v>13.856832000000002</v>
      </c>
    </row>
    <row r="18" spans="1:8" ht="11.25" thickBot="1" x14ac:dyDescent="0.2">
      <c r="A18" s="61" t="s">
        <v>6</v>
      </c>
      <c r="B18" s="39">
        <v>100</v>
      </c>
      <c r="C18" s="39">
        <f>B18*(1+8%)</f>
        <v>108</v>
      </c>
      <c r="D18" s="39">
        <f>C18*(1+8%)</f>
        <v>116.64000000000001</v>
      </c>
      <c r="E18" s="39">
        <f>D18*(1+8%)</f>
        <v>125.97120000000002</v>
      </c>
      <c r="F18" s="39">
        <f>E18*(1+8%)</f>
        <v>136.04889600000004</v>
      </c>
    </row>
    <row r="19" spans="1:8" ht="12" thickTop="1" thickBot="1" x14ac:dyDescent="0.2">
      <c r="A19" s="15"/>
      <c r="B19" s="16"/>
      <c r="C19" s="16"/>
      <c r="D19" s="16"/>
      <c r="E19" s="16"/>
      <c r="F19" s="16"/>
      <c r="G19" s="15"/>
    </row>
    <row r="20" spans="1:8" ht="11.25" thickTop="1" x14ac:dyDescent="0.15">
      <c r="A20" s="69" t="s">
        <v>53</v>
      </c>
      <c r="B20" s="82">
        <f>B13</f>
        <v>0</v>
      </c>
      <c r="C20" s="82">
        <v>1</v>
      </c>
      <c r="D20" s="82">
        <v>2</v>
      </c>
      <c r="E20" s="82">
        <v>3</v>
      </c>
      <c r="F20" s="84">
        <v>4</v>
      </c>
      <c r="G20" s="82">
        <v>5</v>
      </c>
      <c r="H20" s="82">
        <v>6</v>
      </c>
    </row>
    <row r="21" spans="1:8" x14ac:dyDescent="0.15">
      <c r="A21" s="10" t="s">
        <v>13</v>
      </c>
      <c r="B21" s="8" t="str">
        <f>B17</f>
        <v>NA</v>
      </c>
      <c r="C21" s="10">
        <f t="shared" ref="B21:F22" si="0">C17</f>
        <v>11</v>
      </c>
      <c r="D21" s="10">
        <f t="shared" si="0"/>
        <v>11.88</v>
      </c>
      <c r="E21" s="10">
        <f t="shared" si="0"/>
        <v>12.830400000000001</v>
      </c>
      <c r="F21" s="17">
        <f t="shared" si="0"/>
        <v>13.856832000000002</v>
      </c>
      <c r="G21" s="9">
        <f>G25+G24</f>
        <v>15.029826543210845</v>
      </c>
      <c r="H21" s="9"/>
    </row>
    <row r="22" spans="1:8" x14ac:dyDescent="0.15">
      <c r="A22" s="10" t="s">
        <v>7</v>
      </c>
      <c r="B22" s="8">
        <f t="shared" si="0"/>
        <v>100</v>
      </c>
      <c r="C22" s="8">
        <f t="shared" si="0"/>
        <v>108</v>
      </c>
      <c r="D22" s="8">
        <f t="shared" si="0"/>
        <v>116.64000000000001</v>
      </c>
      <c r="E22" s="8">
        <f t="shared" si="0"/>
        <v>125.97120000000002</v>
      </c>
      <c r="F22" s="34">
        <f t="shared" si="0"/>
        <v>136.04889600000004</v>
      </c>
      <c r="G22" s="9"/>
      <c r="H22" s="9"/>
    </row>
    <row r="23" spans="1:8" x14ac:dyDescent="0.15">
      <c r="A23" s="5" t="s">
        <v>35</v>
      </c>
      <c r="B23" s="36" t="s">
        <v>0</v>
      </c>
      <c r="C23" s="5">
        <f>C21-(C22-B22)</f>
        <v>3</v>
      </c>
      <c r="D23" s="5">
        <f>D21-(D22-C22)</f>
        <v>3.239999999999986</v>
      </c>
      <c r="E23" s="5">
        <f>E21-(E22-D22)</f>
        <v>3.4991999999999912</v>
      </c>
      <c r="F23" s="22">
        <f>F21-(F22-E22)</f>
        <v>3.7791359999999852</v>
      </c>
      <c r="G23" s="5"/>
      <c r="H23" s="5"/>
    </row>
    <row r="24" spans="1:8" x14ac:dyDescent="0.15">
      <c r="A24" s="10" t="s">
        <v>24</v>
      </c>
      <c r="B24" s="40"/>
      <c r="C24" s="10">
        <f>B22*$B$15</f>
        <v>11.852681449024892</v>
      </c>
      <c r="D24" s="10">
        <f>C22*$B$15</f>
        <v>12.800895964946884</v>
      </c>
      <c r="E24" s="10">
        <f>D22*$B$15</f>
        <v>13.824967642142635</v>
      </c>
      <c r="F24" s="35">
        <f>E22*$B$15</f>
        <v>14.930965053514047</v>
      </c>
      <c r="G24" s="10">
        <f>F22*$B$15</f>
        <v>16.125442257795171</v>
      </c>
      <c r="H24" s="10"/>
    </row>
    <row r="25" spans="1:8" x14ac:dyDescent="0.15">
      <c r="A25" s="10" t="s">
        <v>15</v>
      </c>
      <c r="B25" s="8" t="s">
        <v>0</v>
      </c>
      <c r="C25" s="10">
        <f>C21-C24</f>
        <v>-0.8526814490248924</v>
      </c>
      <c r="D25" s="10">
        <f>D21-D24</f>
        <v>-0.92089596494688308</v>
      </c>
      <c r="E25" s="10">
        <f>E21-E24</f>
        <v>-0.99456764214263416</v>
      </c>
      <c r="F25" s="75">
        <f>F21-F24</f>
        <v>-1.0741330535140445</v>
      </c>
      <c r="G25" s="9">
        <f>F25*(1+$B$16)</f>
        <v>-1.0956157145843255</v>
      </c>
      <c r="H25" s="9">
        <f>G25*(1+$B$16)</f>
        <v>-1.1175280288760121</v>
      </c>
    </row>
    <row r="26" spans="1:8" ht="11.25" thickBot="1" x14ac:dyDescent="0.2">
      <c r="A26" s="11" t="s">
        <v>16</v>
      </c>
      <c r="B26" s="7" t="s">
        <v>0</v>
      </c>
      <c r="C26" s="7" t="s">
        <v>0</v>
      </c>
      <c r="D26" s="11">
        <f>D25-C25</f>
        <v>-6.8214515921990682E-2</v>
      </c>
      <c r="E26" s="11">
        <f>E25-D25</f>
        <v>-7.3671677195751073E-2</v>
      </c>
      <c r="F26" s="18">
        <f>F25-E25</f>
        <v>-7.9565411371410377E-2</v>
      </c>
      <c r="G26" s="11">
        <f>G25-F25</f>
        <v>-2.1482661070280962E-2</v>
      </c>
      <c r="H26" s="11">
        <f>H25-G25</f>
        <v>-2.1912314291686608E-2</v>
      </c>
    </row>
    <row r="27" spans="1:8" ht="11.25" thickTop="1" x14ac:dyDescent="0.15">
      <c r="A27" s="30" t="s">
        <v>9</v>
      </c>
      <c r="B27" s="80">
        <f>B20</f>
        <v>0</v>
      </c>
      <c r="C27" s="80">
        <f t="shared" ref="C27:H27" si="1">C20</f>
        <v>1</v>
      </c>
      <c r="D27" s="80">
        <f t="shared" si="1"/>
        <v>2</v>
      </c>
      <c r="E27" s="80">
        <f t="shared" si="1"/>
        <v>3</v>
      </c>
      <c r="F27" s="81">
        <f t="shared" si="1"/>
        <v>4</v>
      </c>
      <c r="G27" s="80">
        <f t="shared" si="1"/>
        <v>5</v>
      </c>
      <c r="H27" s="80">
        <f t="shared" si="1"/>
        <v>6</v>
      </c>
    </row>
    <row r="28" spans="1:8" x14ac:dyDescent="0.15">
      <c r="A28" s="9" t="s">
        <v>25</v>
      </c>
      <c r="C28" s="4"/>
      <c r="D28" s="4">
        <f>D21/C21-1</f>
        <v>8.0000000000000071E-2</v>
      </c>
      <c r="E28" s="4">
        <f>E21/D21-1</f>
        <v>8.0000000000000071E-2</v>
      </c>
      <c r="F28" s="43">
        <f>F21/E21-1</f>
        <v>8.0000000000000071E-2</v>
      </c>
      <c r="G28" s="4">
        <f>G21/F21-1</f>
        <v>8.465098972195384E-2</v>
      </c>
      <c r="H28" s="4"/>
    </row>
    <row r="29" spans="1:8" x14ac:dyDescent="0.15">
      <c r="A29" s="9" t="s">
        <v>27</v>
      </c>
      <c r="C29" s="4"/>
      <c r="D29" s="4">
        <f t="shared" ref="D29:F30" si="2">D22/C22-1</f>
        <v>8.0000000000000071E-2</v>
      </c>
      <c r="E29" s="4">
        <f t="shared" si="2"/>
        <v>8.0000000000000071E-2</v>
      </c>
      <c r="F29" s="43">
        <f t="shared" si="2"/>
        <v>8.0000000000000071E-2</v>
      </c>
      <c r="G29" s="4"/>
      <c r="H29" s="4"/>
    </row>
    <row r="30" spans="1:8" x14ac:dyDescent="0.15">
      <c r="A30" s="9" t="s">
        <v>26</v>
      </c>
      <c r="C30" s="4"/>
      <c r="D30" s="4">
        <f t="shared" si="2"/>
        <v>7.9999999999995408E-2</v>
      </c>
      <c r="E30" s="4">
        <f t="shared" si="2"/>
        <v>8.0000000000001847E-2</v>
      </c>
      <c r="F30" s="43">
        <f t="shared" si="2"/>
        <v>7.9999999999998517E-2</v>
      </c>
      <c r="G30" s="4"/>
      <c r="H30" s="4"/>
    </row>
    <row r="31" spans="1:8" x14ac:dyDescent="0.15">
      <c r="A31" s="10" t="s">
        <v>28</v>
      </c>
      <c r="B31" s="41"/>
      <c r="C31" s="42"/>
      <c r="D31" s="42">
        <f>IF(AND(C25=0,D25=0),0,D25/C25-1)</f>
        <v>7.9999999999999183E-2</v>
      </c>
      <c r="E31" s="42">
        <f>IF(AND(D25=0,E25=0),0,E25/D25-1)</f>
        <v>8.0000000000000515E-2</v>
      </c>
      <c r="F31" s="44">
        <f>IF(AND(E25=0,F25=0),0,F25/E25-1)</f>
        <v>7.9999999999999627E-2</v>
      </c>
      <c r="G31" s="42">
        <f>IF(AND(F25=0,G25=0),0,G25/F25-1)</f>
        <v>2.0000000000000018E-2</v>
      </c>
      <c r="H31" s="42">
        <f>IF(AND(G25=0,H25=0),0,H25/G25-1)</f>
        <v>2.0000000000000018E-2</v>
      </c>
    </row>
    <row r="32" spans="1:8" ht="11.25" thickBot="1" x14ac:dyDescent="0.2">
      <c r="A32" s="11" t="s">
        <v>29</v>
      </c>
      <c r="B32" s="1" t="s">
        <v>0</v>
      </c>
      <c r="C32" s="3">
        <f>C21/B22</f>
        <v>0.11</v>
      </c>
      <c r="D32" s="3">
        <f>D21/C22</f>
        <v>0.11</v>
      </c>
      <c r="E32" s="3">
        <f>E21/D22</f>
        <v>0.11</v>
      </c>
      <c r="F32" s="45">
        <f>F21/E22</f>
        <v>0.11</v>
      </c>
      <c r="G32" s="3">
        <f>G21/F22</f>
        <v>0.11047371191612493</v>
      </c>
      <c r="H32" s="3"/>
    </row>
    <row r="33" spans="1:8" ht="11.25" outlineLevel="1" thickTop="1" x14ac:dyDescent="0.15">
      <c r="A33" s="49" t="s">
        <v>10</v>
      </c>
      <c r="B33" s="46"/>
      <c r="C33" s="47"/>
      <c r="D33" s="47"/>
      <c r="E33" s="47"/>
      <c r="F33" s="50"/>
      <c r="G33" s="48"/>
      <c r="H33" s="48"/>
    </row>
    <row r="34" spans="1:8" outlineLevel="1" x14ac:dyDescent="0.15">
      <c r="A34" s="30" t="s">
        <v>8</v>
      </c>
      <c r="B34" s="83">
        <f t="shared" ref="B34:H34" si="3">B20</f>
        <v>0</v>
      </c>
      <c r="C34" s="83">
        <f t="shared" si="3"/>
        <v>1</v>
      </c>
      <c r="D34" s="83">
        <f t="shared" si="3"/>
        <v>2</v>
      </c>
      <c r="E34" s="83">
        <f t="shared" si="3"/>
        <v>3</v>
      </c>
      <c r="F34" s="81">
        <f t="shared" si="3"/>
        <v>4</v>
      </c>
      <c r="G34" s="83">
        <f t="shared" si="3"/>
        <v>5</v>
      </c>
      <c r="H34" s="83">
        <f t="shared" si="3"/>
        <v>6</v>
      </c>
    </row>
    <row r="35" spans="1:8" outlineLevel="1" x14ac:dyDescent="0.15">
      <c r="A35" s="9" t="s">
        <v>30</v>
      </c>
      <c r="F35" s="17">
        <f>F22</f>
        <v>136.04889600000004</v>
      </c>
    </row>
    <row r="36" spans="1:8" outlineLevel="1" x14ac:dyDescent="0.15">
      <c r="A36" s="9" t="s">
        <v>31</v>
      </c>
      <c r="F36" s="17">
        <f>G25/(B15-H31)</f>
        <v>-11.119975006324369</v>
      </c>
    </row>
    <row r="37" spans="1:8" ht="11.25" outlineLevel="1" thickBot="1" x14ac:dyDescent="0.2">
      <c r="A37" s="62" t="s">
        <v>32</v>
      </c>
      <c r="B37" s="15"/>
      <c r="C37" s="15"/>
      <c r="D37" s="15"/>
      <c r="E37" s="15"/>
      <c r="F37" s="18">
        <f>SUM(F35:F36)</f>
        <v>124.92892099367567</v>
      </c>
      <c r="G37" s="15"/>
      <c r="H37" s="15"/>
    </row>
    <row r="38" spans="1:8" ht="11.25" outlineLevel="1" thickTop="1" x14ac:dyDescent="0.15">
      <c r="A38" s="9" t="s">
        <v>43</v>
      </c>
      <c r="B38" s="13"/>
      <c r="C38" s="10">
        <v>0</v>
      </c>
      <c r="D38" s="58">
        <f>(D23-C23)/$B$15</f>
        <v>2.0248582654664236</v>
      </c>
      <c r="E38" s="58">
        <f>(E23-D23)/$B$15</f>
        <v>2.1868469267039092</v>
      </c>
      <c r="F38" s="59">
        <f>(F23-E23)/$B$15</f>
        <v>2.3617946808401236</v>
      </c>
    </row>
    <row r="39" spans="1:8" ht="11.25" outlineLevel="1" thickBot="1" x14ac:dyDescent="0.2">
      <c r="A39" s="51" t="s">
        <v>11</v>
      </c>
      <c r="B39" s="52"/>
      <c r="C39" s="52"/>
      <c r="D39" s="52"/>
      <c r="E39" s="52"/>
      <c r="F39" s="54"/>
      <c r="G39" s="53"/>
      <c r="H39" s="53"/>
    </row>
    <row r="40" spans="1:8" ht="11.25" thickTop="1" x14ac:dyDescent="0.15"/>
    <row r="41" spans="1:8" ht="11.25" thickBot="1" x14ac:dyDescent="0.2">
      <c r="A41" s="15"/>
      <c r="B41" s="15"/>
      <c r="C41" s="15"/>
    </row>
    <row r="42" spans="1:8" ht="11.25" thickTop="1" x14ac:dyDescent="0.15">
      <c r="A42" s="68" t="s">
        <v>52</v>
      </c>
      <c r="B42" s="80">
        <f>B20</f>
        <v>0</v>
      </c>
      <c r="C42" s="80"/>
      <c r="D42" s="19"/>
      <c r="E42" s="19"/>
      <c r="F42" s="19"/>
      <c r="G42" s="19"/>
      <c r="H42" s="19"/>
    </row>
    <row r="43" spans="1:8" x14ac:dyDescent="0.15">
      <c r="A43" s="26" t="s">
        <v>44</v>
      </c>
      <c r="B43" s="26"/>
      <c r="C43" s="26"/>
      <c r="D43" s="19"/>
      <c r="E43" s="19"/>
      <c r="F43" s="19"/>
      <c r="G43" s="19"/>
      <c r="H43" s="19"/>
    </row>
    <row r="44" spans="1:8" x14ac:dyDescent="0.15">
      <c r="A44" s="21" t="s">
        <v>17</v>
      </c>
      <c r="B44" s="21">
        <v>0</v>
      </c>
      <c r="C44" s="27">
        <f>B44/$B$47</f>
        <v>0</v>
      </c>
      <c r="D44" s="19"/>
      <c r="E44" s="19"/>
      <c r="F44" s="19"/>
      <c r="G44" s="19"/>
      <c r="H44" s="19"/>
    </row>
    <row r="45" spans="1:8" x14ac:dyDescent="0.15">
      <c r="A45" s="21" t="s">
        <v>18</v>
      </c>
      <c r="B45" s="21">
        <f>NPV(B15,C23:F23)</f>
        <v>10.186718526680039</v>
      </c>
      <c r="C45" s="27">
        <f>B45/$B$47</f>
        <v>0.11318524776089881</v>
      </c>
      <c r="D45" s="19"/>
      <c r="E45" s="19"/>
      <c r="F45" s="19"/>
      <c r="G45" s="19"/>
      <c r="H45" s="19"/>
    </row>
    <row r="46" spans="1:8" x14ac:dyDescent="0.15">
      <c r="A46" s="5" t="s">
        <v>19</v>
      </c>
      <c r="B46" s="5">
        <f>F37/(1+B15)^B14</f>
        <v>79.813689902864098</v>
      </c>
      <c r="C46" s="24">
        <f>B46/$B$47</f>
        <v>0.88681475223910122</v>
      </c>
      <c r="G46" s="19"/>
      <c r="H46" s="19"/>
    </row>
    <row r="47" spans="1:8" ht="11.25" thickBot="1" x14ac:dyDescent="0.2">
      <c r="A47" s="62" t="s">
        <v>21</v>
      </c>
      <c r="B47" s="11">
        <f>SUM(B44:B46)</f>
        <v>90.000408429544137</v>
      </c>
      <c r="C47" s="11"/>
      <c r="D47" s="19"/>
      <c r="E47" s="19"/>
      <c r="H47" s="19"/>
    </row>
    <row r="48" spans="1:8" ht="11.25" thickTop="1" x14ac:dyDescent="0.15">
      <c r="A48" s="77" t="s">
        <v>59</v>
      </c>
      <c r="B48" s="83">
        <f>B20</f>
        <v>0</v>
      </c>
      <c r="C48" s="83"/>
      <c r="D48" s="19"/>
      <c r="E48" s="19"/>
      <c r="H48" s="19"/>
    </row>
    <row r="49" spans="1:8" x14ac:dyDescent="0.15">
      <c r="A49" s="63" t="s">
        <v>46</v>
      </c>
      <c r="B49" s="10"/>
      <c r="C49" s="10"/>
      <c r="D49" s="19"/>
      <c r="E49" s="19"/>
      <c r="H49" s="19"/>
    </row>
    <row r="50" spans="1:8" x14ac:dyDescent="0.15">
      <c r="A50" s="9" t="s">
        <v>40</v>
      </c>
      <c r="B50" s="10">
        <f>C23/B15</f>
        <v>25.310728318331773</v>
      </c>
      <c r="C50" s="4">
        <f>B50/$B$53</f>
        <v>0.28122903840093133</v>
      </c>
      <c r="D50" s="19"/>
      <c r="E50" s="19"/>
      <c r="H50" s="19"/>
    </row>
    <row r="51" spans="1:8" x14ac:dyDescent="0.15">
      <c r="A51" s="9" t="s">
        <v>41</v>
      </c>
      <c r="B51" s="10">
        <f>NPV(B15,C38:F38)</f>
        <v>4.6900587176838382</v>
      </c>
      <c r="C51" s="4">
        <f>B51/$B$53</f>
        <v>5.211152704218449E-2</v>
      </c>
      <c r="D51" s="19"/>
      <c r="E51" s="19"/>
      <c r="H51" s="19"/>
    </row>
    <row r="52" spans="1:8" x14ac:dyDescent="0.15">
      <c r="A52" s="64" t="s">
        <v>42</v>
      </c>
      <c r="B52" s="5">
        <f>B47-SUM(B50:B51)</f>
        <v>59.999621393528528</v>
      </c>
      <c r="C52" s="24">
        <f>B52/$B$53</f>
        <v>0.66665943455688415</v>
      </c>
      <c r="D52" s="19"/>
      <c r="E52" s="19"/>
      <c r="H52" s="19"/>
    </row>
    <row r="53" spans="1:8" ht="11.25" thickBot="1" x14ac:dyDescent="0.2">
      <c r="A53" s="65" t="s">
        <v>21</v>
      </c>
      <c r="B53" s="25">
        <f>SUM(B50:B52)</f>
        <v>90.000408429544137</v>
      </c>
      <c r="C53" s="56">
        <f>SUM(C50:C52)</f>
        <v>1</v>
      </c>
      <c r="D53" s="19"/>
      <c r="E53" s="19"/>
      <c r="H53" s="19"/>
    </row>
    <row r="54" spans="1:8" ht="11.25" thickTop="1" x14ac:dyDescent="0.15">
      <c r="A54" s="76" t="s">
        <v>58</v>
      </c>
      <c r="B54" s="21"/>
      <c r="C54" s="21" t="s">
        <v>2</v>
      </c>
      <c r="D54" s="19"/>
      <c r="E54" s="19"/>
      <c r="F54" s="19"/>
      <c r="G54" s="19"/>
      <c r="H54" s="19"/>
    </row>
    <row r="55" spans="1:8" x14ac:dyDescent="0.15">
      <c r="A55" s="19" t="s">
        <v>34</v>
      </c>
      <c r="B55" s="19">
        <f>B18</f>
        <v>100</v>
      </c>
      <c r="C55" s="20">
        <f>B55/$B$59</f>
        <v>1.1111060687939427</v>
      </c>
      <c r="D55" s="19"/>
      <c r="E55" s="19"/>
      <c r="F55" s="19"/>
      <c r="G55" s="19"/>
      <c r="H55" s="19"/>
    </row>
    <row r="56" spans="1:8" x14ac:dyDescent="0.15">
      <c r="A56" s="19" t="s">
        <v>37</v>
      </c>
      <c r="B56" s="19">
        <f>NPV(B15,C25:F25)</f>
        <v>-2.8953419713794233</v>
      </c>
      <c r="C56" s="20">
        <f>B56/$B$59</f>
        <v>-3.217032035633495E-2</v>
      </c>
      <c r="D56" s="19"/>
      <c r="E56" s="19"/>
      <c r="F56" s="19"/>
      <c r="G56" s="19"/>
      <c r="H56" s="19"/>
    </row>
    <row r="57" spans="1:8" x14ac:dyDescent="0.15">
      <c r="A57" s="19" t="s">
        <v>38</v>
      </c>
      <c r="B57" s="19"/>
      <c r="C57" s="20"/>
      <c r="D57" s="19"/>
      <c r="E57" s="19"/>
      <c r="F57" s="19"/>
      <c r="G57" s="19"/>
      <c r="H57" s="19"/>
    </row>
    <row r="58" spans="1:8" x14ac:dyDescent="0.15">
      <c r="A58" s="5" t="s">
        <v>39</v>
      </c>
      <c r="B58" s="5">
        <f>F36/(1+B15)^B14</f>
        <v>-7.1042495990764376</v>
      </c>
      <c r="C58" s="24">
        <f>B58/$B$59</f>
        <v>-7.8935748437607631E-2</v>
      </c>
      <c r="D58" s="19"/>
      <c r="E58" s="19"/>
      <c r="F58" s="19"/>
      <c r="G58" s="19"/>
      <c r="H58" s="19"/>
    </row>
    <row r="59" spans="1:8" ht="11.25" thickBot="1" x14ac:dyDescent="0.2">
      <c r="A59" s="65" t="s">
        <v>23</v>
      </c>
      <c r="B59" s="25">
        <f>B55+B56+B58</f>
        <v>90.000408429544137</v>
      </c>
      <c r="C59" s="25"/>
      <c r="D59" s="10"/>
      <c r="E59" s="10"/>
      <c r="F59" s="10"/>
      <c r="G59" s="10"/>
      <c r="H59" s="10"/>
    </row>
    <row r="60" spans="1:8" ht="11.25" thickTop="1" x14ac:dyDescent="0.15">
      <c r="A60" s="26" t="s">
        <v>36</v>
      </c>
      <c r="B60" s="21"/>
      <c r="C60" s="26"/>
      <c r="D60" s="19"/>
      <c r="E60" s="19"/>
      <c r="F60" s="19"/>
      <c r="G60" s="19"/>
      <c r="H60" s="19"/>
    </row>
    <row r="61" spans="1:8" x14ac:dyDescent="0.15">
      <c r="A61" s="19" t="s">
        <v>22</v>
      </c>
      <c r="B61" s="19">
        <f>C17/B15</f>
        <v>92.806003833883167</v>
      </c>
      <c r="C61" s="20">
        <f>B61/$B$64</f>
        <v>1.0311731408034148</v>
      </c>
      <c r="D61" s="19"/>
      <c r="E61" s="19"/>
      <c r="F61" s="19"/>
      <c r="G61" s="19"/>
      <c r="H61" s="19"/>
    </row>
    <row r="62" spans="1:8" x14ac:dyDescent="0.15">
      <c r="A62" s="19" t="s">
        <v>33</v>
      </c>
      <c r="B62" s="19">
        <f>NPV(B15,D26:F26)/B15</f>
        <v>-1.491043245482353</v>
      </c>
      <c r="C62" s="20">
        <f>B62/$B$64</f>
        <v>-1.6567071988896589E-2</v>
      </c>
      <c r="D62" s="19"/>
      <c r="E62" s="19"/>
      <c r="F62" s="19"/>
      <c r="G62" s="19"/>
      <c r="H62" s="19"/>
    </row>
    <row r="63" spans="1:8" x14ac:dyDescent="0.15">
      <c r="A63" s="5" t="s">
        <v>20</v>
      </c>
      <c r="B63" s="5">
        <f>(((G26/(B15-B16))/(1+B15)^(B14-1)))/B15</f>
        <v>-1.314552158856674</v>
      </c>
      <c r="C63" s="24">
        <f>B63/$B$64</f>
        <v>-1.4606068814518293E-2</v>
      </c>
      <c r="D63" s="19"/>
      <c r="E63" s="19"/>
      <c r="F63" s="19"/>
      <c r="G63" s="19"/>
      <c r="H63" s="19"/>
    </row>
    <row r="64" spans="1:8" ht="11.25" thickBot="1" x14ac:dyDescent="0.2">
      <c r="A64" s="65" t="s">
        <v>23</v>
      </c>
      <c r="B64" s="25">
        <f>SUM(B61:B63)</f>
        <v>90.000408429544137</v>
      </c>
      <c r="C64" s="25"/>
      <c r="D64" s="19"/>
      <c r="E64" s="19"/>
      <c r="F64" s="19"/>
      <c r="G64" s="19"/>
      <c r="H64" s="19"/>
    </row>
    <row r="65" spans="1:8" ht="12" thickTop="1" thickBot="1" x14ac:dyDescent="0.2">
      <c r="A65" s="78"/>
      <c r="B65" s="10"/>
      <c r="C65" s="10"/>
      <c r="D65" s="19"/>
      <c r="E65" s="19"/>
      <c r="F65" s="19"/>
      <c r="G65" s="19"/>
      <c r="H65" s="19"/>
    </row>
    <row r="66" spans="1:8" ht="11.25" thickTop="1" x14ac:dyDescent="0.15">
      <c r="A66" s="29" t="s">
        <v>12</v>
      </c>
      <c r="B66" s="82">
        <f>B20</f>
        <v>0</v>
      </c>
    </row>
    <row r="67" spans="1:8" x14ac:dyDescent="0.15">
      <c r="A67" s="9" t="s">
        <v>47</v>
      </c>
      <c r="B67" s="2">
        <f>C23/B47</f>
        <v>3.333318206381828E-2</v>
      </c>
    </row>
    <row r="68" spans="1:8" x14ac:dyDescent="0.15">
      <c r="A68" s="19" t="s">
        <v>5</v>
      </c>
      <c r="B68" s="31">
        <f>B59/B18</f>
        <v>0.90000408429544132</v>
      </c>
    </row>
    <row r="69" spans="1:8" ht="11.25" thickBot="1" x14ac:dyDescent="0.2">
      <c r="A69" s="11" t="s">
        <v>51</v>
      </c>
      <c r="B69" s="32">
        <f>B59/C17</f>
        <v>8.1818553117767401</v>
      </c>
    </row>
    <row r="70" spans="1:8" ht="11.25" thickTop="1" x14ac:dyDescent="0.15">
      <c r="A70" s="66" t="s">
        <v>49</v>
      </c>
      <c r="B70" s="60">
        <f>C21/B22</f>
        <v>0.11</v>
      </c>
    </row>
    <row r="71" spans="1:8" ht="11.25" thickBot="1" x14ac:dyDescent="0.2">
      <c r="A71" s="67" t="s">
        <v>48</v>
      </c>
      <c r="B71" s="57">
        <f>B68-B69*B70</f>
        <v>0</v>
      </c>
    </row>
    <row r="72" spans="1:8" ht="12" thickTop="1" thickBot="1" x14ac:dyDescent="0.2">
      <c r="A72" s="15"/>
      <c r="B72" s="15"/>
      <c r="C72" s="41"/>
      <c r="D72" s="41"/>
      <c r="E72" s="41"/>
      <c r="F72" s="41"/>
    </row>
    <row r="73" spans="1:8" ht="11.25" thickTop="1" x14ac:dyDescent="0.15">
      <c r="A73" s="77" t="s">
        <v>60</v>
      </c>
      <c r="B73" s="80">
        <f>B20</f>
        <v>0</v>
      </c>
      <c r="C73" s="85"/>
      <c r="D73" s="85"/>
      <c r="E73" s="85"/>
      <c r="F73" s="85"/>
    </row>
    <row r="74" spans="1:8" x14ac:dyDescent="0.15">
      <c r="A74" s="74" t="s">
        <v>50</v>
      </c>
      <c r="B74" s="55">
        <v>90</v>
      </c>
      <c r="C74" s="86"/>
      <c r="D74" s="86"/>
      <c r="E74" s="86"/>
      <c r="F74" s="86"/>
    </row>
    <row r="75" spans="1:8" ht="11.25" x14ac:dyDescent="0.2">
      <c r="A75" s="5" t="s">
        <v>57</v>
      </c>
      <c r="B75" s="72">
        <f>B74-B47</f>
        <v>-4.0842954413733423E-4</v>
      </c>
      <c r="C75" s="87"/>
      <c r="D75" s="87"/>
      <c r="E75" s="87"/>
      <c r="F75" s="87"/>
    </row>
    <row r="76" spans="1:8" ht="11.25" x14ac:dyDescent="0.2">
      <c r="A76" s="19" t="s">
        <v>54</v>
      </c>
      <c r="B76" s="73"/>
      <c r="C76" s="87"/>
      <c r="D76" s="87"/>
      <c r="E76" s="87"/>
      <c r="F76" s="87"/>
    </row>
    <row r="77" spans="1:8" ht="11.25" x14ac:dyDescent="0.2">
      <c r="A77" s="19" t="s">
        <v>56</v>
      </c>
      <c r="B77" s="73"/>
      <c r="C77" s="87">
        <v>2</v>
      </c>
      <c r="D77" s="87"/>
      <c r="E77" s="87"/>
      <c r="F77" s="87"/>
    </row>
    <row r="78" spans="1:8" ht="11.25" x14ac:dyDescent="0.2">
      <c r="A78" s="5" t="s">
        <v>55</v>
      </c>
      <c r="B78" s="72"/>
      <c r="C78" s="87"/>
      <c r="D78" s="87"/>
      <c r="E78" s="87"/>
      <c r="F78" s="87"/>
    </row>
    <row r="79" spans="1:8" ht="12" thickBot="1" x14ac:dyDescent="0.25">
      <c r="A79" s="11" t="str">
        <f>IF(C77=1,"Inferred wacc", "Inferred growth rate")&amp;" that sets EV = Present value "</f>
        <v xml:space="preserve">Inferred growth rate that sets EV = Present value </v>
      </c>
      <c r="B79" s="3">
        <f>IF(C77=1,B15,B16)</f>
        <v>0.02</v>
      </c>
      <c r="C79" s="87"/>
      <c r="D79" s="87"/>
      <c r="E79" s="87"/>
      <c r="F79" s="87"/>
    </row>
    <row r="80" spans="1:8" ht="11.25" thickTop="1" x14ac:dyDescent="0.15"/>
  </sheetData>
  <phoneticPr fontId="1" type="noConversion"/>
  <conditionalFormatting sqref="B71">
    <cfRule type="cellIs" dxfId="0" priority="1" stopIfTrue="1" operator="between">
      <formula>-0.01</formula>
      <formula>0.01</formula>
    </cfRule>
  </conditionalFormatting>
  <printOptions gridLines="1"/>
  <pageMargins left="0.75" right="0.75" top="1" bottom="1" header="0.5" footer="0.5"/>
  <pageSetup orientation="landscape" horizontalDpi="300" r:id="rId1"/>
  <headerFooter alignWithMargins="0">
    <oddHeader>&amp;L&amp;8&amp;A</oddHeader>
    <oddFooter>&amp;L&amp;8© Dan Gode and James Ohlson. All rights reserved. &amp;D&amp;R&amp;8&amp;P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9" r:id="rId4" name="Button 9">
              <controlPr defaultSize="0" print="0" autoFill="0" autoPict="0" macro="[0]!infer">
                <anchor moveWithCells="1" sizeWithCells="1">
                  <from>
                    <xdr:col>3</xdr:col>
                    <xdr:colOff>209550</xdr:colOff>
                    <xdr:row>75</xdr:row>
                    <xdr:rowOff>95250</xdr:rowOff>
                  </from>
                  <to>
                    <xdr:col>4</xdr:col>
                    <xdr:colOff>200025</xdr:colOff>
                    <xdr:row>77</xdr:row>
                    <xdr:rowOff>66675</xdr:rowOff>
                  </to>
                </anchor>
              </controlPr>
            </control>
          </mc:Choice>
        </mc:AlternateContent>
        <mc:AlternateContent xmlns:mc="http://schemas.openxmlformats.org/markup-compatibility/2006">
          <mc:Choice Requires="x14">
            <control shapeId="5133" r:id="rId5" name="Drop Down 13">
              <controlPr defaultSize="0" autoLine="0" autoPict="0">
                <anchor moveWithCells="1">
                  <from>
                    <xdr:col>0</xdr:col>
                    <xdr:colOff>4648200</xdr:colOff>
                    <xdr:row>75</xdr:row>
                    <xdr:rowOff>133350</xdr:rowOff>
                  </from>
                  <to>
                    <xdr:col>2</xdr:col>
                    <xdr:colOff>142875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Enterprise</vt:lpstr>
    </vt:vector>
  </TitlesOfParts>
  <Manager>http://www.dangode.com</Manager>
  <Company>http://www.godeohlson.com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 Dividends, Book Values, and Earnings</dc:title>
  <dc:subject>Financial Statement Analysis and Valuation</dc:subject>
  <dc:creator>Dan Gode and James Ohlson</dc:creator>
  <cp:lastModifiedBy>Dan Gode</cp:lastModifiedBy>
  <cp:lastPrinted>2010-10-30T23:35:39Z</cp:lastPrinted>
  <dcterms:created xsi:type="dcterms:W3CDTF">2007-11-23T23:37:20Z</dcterms:created>
  <dcterms:modified xsi:type="dcterms:W3CDTF">2013-01-29T03:30:05Z</dcterms:modified>
</cp:coreProperties>
</file>