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ode\Documents\0Almaris\godeohlson-web\files\"/>
    </mc:Choice>
  </mc:AlternateContent>
  <bookViews>
    <workbookView xWindow="240" yWindow="30" windowWidth="11520" windowHeight="6600"/>
  </bookViews>
  <sheets>
    <sheet name="LongRunROE" sheetId="1" r:id="rId1"/>
  </sheets>
  <definedNames>
    <definedName name="Step_1">LongRunROE!$K$12</definedName>
    <definedName name="Step_10">LongRunROE!$K$24</definedName>
    <definedName name="Step_11">LongRunROE!$K$25</definedName>
    <definedName name="Step_12">LongRunROE!$K$26</definedName>
    <definedName name="Step_13">LongRunROE!$K$27</definedName>
    <definedName name="Step_14">LongRunROE!$K$15</definedName>
    <definedName name="Step_15">LongRunROE!$K$40</definedName>
    <definedName name="Step_16">LongRunROE!$K$41</definedName>
    <definedName name="Step_17">LongRunROE!$K$42</definedName>
    <definedName name="Step_18">LongRunROE!$K$43</definedName>
    <definedName name="Step_19">LongRunROE!$K$45</definedName>
    <definedName name="Step_2">LongRunROE!$K$17</definedName>
    <definedName name="Step_20">LongRunROE!$K$46</definedName>
    <definedName name="Step_21">LongRunROE!$K$47</definedName>
    <definedName name="Step_22">LongRunROE!$K$48</definedName>
    <definedName name="Step_23">LongRunROE!$K$50</definedName>
    <definedName name="Step_24">LongRunROE!$K$51</definedName>
    <definedName name="Step_25">LongRunROE!$K$52</definedName>
    <definedName name="Step_26">LongRunROE!$K$53</definedName>
    <definedName name="Step_3">LongRunROE!$K$18</definedName>
    <definedName name="Step_4">LongRunROE!$K$13</definedName>
    <definedName name="Step_5">LongRunROE!$K$19</definedName>
    <definedName name="Step_6">LongRunROE!$K$20</definedName>
    <definedName name="Step_7">LongRunROE!$K$14</definedName>
    <definedName name="Step_8">LongRunROE!$K$21</definedName>
    <definedName name="Step_9">LongRunROE!$K$23</definedName>
  </definedNames>
  <calcPr calcId="162913" iterate="1"/>
</workbook>
</file>

<file path=xl/calcChain.xml><?xml version="1.0" encoding="utf-8"?>
<calcChain xmlns="http://schemas.openxmlformats.org/spreadsheetml/2006/main">
  <c r="K17" i="1" l="1"/>
  <c r="K18" i="1" s="1"/>
  <c r="K13" i="1" s="1"/>
  <c r="K19" i="1" s="1"/>
  <c r="K20" i="1" s="1"/>
  <c r="K14" i="1" s="1"/>
  <c r="K21" i="1" s="1"/>
  <c r="K23" i="1" s="1"/>
  <c r="K24" i="1" s="1"/>
  <c r="K25" i="1" s="1"/>
  <c r="K26" i="1" s="1"/>
  <c r="K27" i="1" s="1"/>
  <c r="K15" i="1" s="1"/>
  <c r="K40" i="1" s="1"/>
  <c r="K41" i="1" s="1"/>
  <c r="K42" i="1" s="1"/>
  <c r="K43" i="1" s="1"/>
  <c r="K45" i="1" s="1"/>
  <c r="K46" i="1" s="1"/>
  <c r="K47" i="1" s="1"/>
  <c r="K48" i="1" s="1"/>
  <c r="K50" i="1" s="1"/>
  <c r="K51" i="1" s="1"/>
  <c r="K52" i="1" s="1"/>
  <c r="K53" i="1" s="1"/>
  <c r="H40" i="1"/>
  <c r="G40" i="1"/>
  <c r="F40" i="1"/>
  <c r="E40" i="1"/>
  <c r="D40" i="1"/>
  <c r="D24" i="1"/>
  <c r="D26" i="1" s="1"/>
  <c r="D17" i="1"/>
  <c r="E13" i="1"/>
  <c r="D13" i="1"/>
  <c r="E12" i="1"/>
  <c r="F12" i="1" s="1"/>
  <c r="D41" i="1" l="1"/>
  <c r="D42" i="1" s="1"/>
  <c r="G12" i="1"/>
  <c r="F17" i="1"/>
  <c r="F13" i="1"/>
  <c r="E19" i="1"/>
  <c r="E24" i="1"/>
  <c r="E26" i="1" s="1"/>
  <c r="E37" i="1" s="1"/>
  <c r="E41" i="1"/>
  <c r="E42" i="1" s="1"/>
  <c r="E17" i="1"/>
  <c r="D19" i="1"/>
  <c r="F24" i="1" l="1"/>
  <c r="F26" i="1" s="1"/>
  <c r="G13" i="1"/>
  <c r="F41" i="1"/>
  <c r="F42" i="1" s="1"/>
  <c r="F19" i="1"/>
  <c r="H12" i="1"/>
  <c r="G17" i="1"/>
  <c r="H17" i="1" l="1"/>
  <c r="I12" i="1"/>
  <c r="G19" i="1"/>
  <c r="H13" i="1"/>
  <c r="G41" i="1"/>
  <c r="G42" i="1" s="1"/>
  <c r="G24" i="1"/>
  <c r="G26" i="1" s="1"/>
  <c r="F37" i="1"/>
  <c r="F35" i="1"/>
  <c r="G35" i="1" l="1"/>
  <c r="G37" i="1"/>
  <c r="G33" i="1"/>
  <c r="H41" i="1"/>
  <c r="H42" i="1" s="1"/>
  <c r="I43" i="1" s="1"/>
  <c r="H24" i="1"/>
  <c r="H26" i="1" s="1"/>
  <c r="I13" i="1"/>
  <c r="H19" i="1"/>
  <c r="I14" i="1"/>
  <c r="I17" i="1"/>
  <c r="I18" i="1" s="1"/>
  <c r="I45" i="1" l="1"/>
  <c r="H35" i="1"/>
  <c r="H37" i="1"/>
  <c r="H33" i="1"/>
  <c r="H31" i="1"/>
  <c r="I25" i="1"/>
  <c r="I21" i="1"/>
  <c r="H21" i="1" s="1"/>
  <c r="I52" i="1"/>
  <c r="I24" i="1"/>
  <c r="I19" i="1"/>
  <c r="I20" i="1" s="1"/>
  <c r="I51" i="1" s="1"/>
  <c r="I26" i="1" l="1"/>
  <c r="I33" i="1"/>
  <c r="I31" i="1"/>
  <c r="I29" i="1"/>
  <c r="I35" i="1"/>
  <c r="I37" i="1"/>
  <c r="G21" i="1"/>
  <c r="H29" i="1"/>
  <c r="I30" i="1" s="1"/>
  <c r="G31" i="1" l="1"/>
  <c r="I32" i="1" s="1"/>
  <c r="F21" i="1"/>
  <c r="F33" i="1" l="1"/>
  <c r="I34" i="1" s="1"/>
  <c r="E21" i="1"/>
  <c r="D21" i="1" l="1"/>
  <c r="E35" i="1"/>
  <c r="I36" i="1" s="1"/>
  <c r="D37" i="1" l="1"/>
  <c r="I38" i="1" s="1"/>
  <c r="C21" i="1"/>
  <c r="C46" i="1" l="1"/>
  <c r="C23" i="1"/>
  <c r="C26" i="1" s="1"/>
  <c r="I27" i="1" s="1"/>
  <c r="I50" i="1" l="1"/>
  <c r="I53" i="1" s="1"/>
  <c r="I47" i="1"/>
  <c r="I48" i="1" s="1"/>
</calcChain>
</file>

<file path=xl/comments1.xml><?xml version="1.0" encoding="utf-8"?>
<comments xmlns="http://schemas.openxmlformats.org/spreadsheetml/2006/main">
  <authors>
    <author>Dan Gode</author>
  </authors>
  <commentList>
    <comment ref="H21" authorId="0" shapeId="0">
      <text>
        <r>
          <rPr>
            <sz val="9"/>
            <color indexed="81"/>
            <rFont val="Tahoma"/>
            <family val="2"/>
          </rPr>
          <t>Dan Gode:
Technical point that you can ignore.
This cell's formula differs in structure from that on its right.
Therefore, this cell's formula should not be copied across.</t>
        </r>
      </text>
    </comment>
  </commentList>
</comments>
</file>

<file path=xl/sharedStrings.xml><?xml version="1.0" encoding="utf-8"?>
<sst xmlns="http://schemas.openxmlformats.org/spreadsheetml/2006/main" count="44" uniqueCount="42">
  <si>
    <t>IRR</t>
  </si>
  <si>
    <t>Internal rate of return</t>
  </si>
  <si>
    <t>Initial cash (outflow) to purchase the firm at book value</t>
  </si>
  <si>
    <t>= Sum of hypothetical cash flows</t>
  </si>
  <si>
    <t>Earnings per share: eps</t>
  </si>
  <si>
    <t>Dividends per share: dps</t>
  </si>
  <si>
    <t>Input</t>
  </si>
  <si>
    <t>Intermediate computations</t>
  </si>
  <si>
    <t>+ Dividends received each year over the horizon</t>
  </si>
  <si>
    <t>+ Cash inflow from the sale of the firm at book value</t>
  </si>
  <si>
    <t>Alternate computation</t>
  </si>
  <si>
    <t>Click here</t>
  </si>
  <si>
    <t>Current book value at the end of Y0: b</t>
  </si>
  <si>
    <r>
      <t>= Sum of earnings including current year: E</t>
    </r>
    <r>
      <rPr>
        <vertAlign val="subscript"/>
        <sz val="10"/>
        <color indexed="8"/>
        <rFont val="Verdana"/>
        <family val="2"/>
      </rPr>
      <t>0</t>
    </r>
  </si>
  <si>
    <r>
      <t>Sum of dividends including current year: D</t>
    </r>
    <r>
      <rPr>
        <vertAlign val="subscript"/>
        <sz val="10"/>
        <rFont val="Verdana"/>
        <family val="2"/>
      </rPr>
      <t>0</t>
    </r>
  </si>
  <si>
    <r>
      <t>Compounding factor: (1+r</t>
    </r>
    <r>
      <rPr>
        <vertAlign val="subscript"/>
        <sz val="10"/>
        <rFont val="Verdana"/>
        <family val="2"/>
      </rPr>
      <t>e</t>
    </r>
    <r>
      <rPr>
        <sz val="8"/>
        <rFont val="Verdana"/>
        <family val="2"/>
      </rPr>
      <t>)</t>
    </r>
    <r>
      <rPr>
        <vertAlign val="superscript"/>
        <sz val="10"/>
        <rFont val="Verdana"/>
        <family val="2"/>
      </rPr>
      <t>n</t>
    </r>
  </si>
  <si>
    <r>
      <t>Future value of prior dividends: d * (1+r</t>
    </r>
    <r>
      <rPr>
        <vertAlign val="subscript"/>
        <sz val="10"/>
        <rFont val="Verdana"/>
        <family val="2"/>
      </rPr>
      <t>e</t>
    </r>
    <r>
      <rPr>
        <sz val="8"/>
        <rFont val="Verdana"/>
        <family val="2"/>
      </rPr>
      <t>)</t>
    </r>
    <r>
      <rPr>
        <vertAlign val="superscript"/>
        <sz val="10"/>
        <rFont val="Verdana"/>
        <family val="2"/>
      </rPr>
      <t>n</t>
    </r>
  </si>
  <si>
    <r>
      <t>Earnings foregone on prior dividends: d</t>
    </r>
    <r>
      <rPr>
        <vertAlign val="subscript"/>
        <sz val="10"/>
        <rFont val="Verdana"/>
        <family val="2"/>
      </rPr>
      <t>-n</t>
    </r>
    <r>
      <rPr>
        <sz val="8"/>
        <rFont val="Verdana"/>
        <family val="2"/>
      </rPr>
      <t xml:space="preserve"> * (1+r</t>
    </r>
    <r>
      <rPr>
        <vertAlign val="subscript"/>
        <sz val="10"/>
        <rFont val="Verdana"/>
        <family val="2"/>
      </rPr>
      <t>e</t>
    </r>
    <r>
      <rPr>
        <sz val="8"/>
        <rFont val="Verdana"/>
        <family val="2"/>
      </rPr>
      <t>)</t>
    </r>
    <r>
      <rPr>
        <vertAlign val="superscript"/>
        <sz val="10"/>
        <rFont val="Verdana"/>
        <family val="2"/>
      </rPr>
      <t>n</t>
    </r>
    <r>
      <rPr>
        <sz val="8"/>
        <rFont val="Verdana"/>
        <family val="2"/>
      </rPr>
      <t xml:space="preserve"> - d</t>
    </r>
    <r>
      <rPr>
        <vertAlign val="subscript"/>
        <sz val="10"/>
        <rFont val="Verdana"/>
        <family val="2"/>
      </rPr>
      <t>-n</t>
    </r>
  </si>
  <si>
    <r>
      <t>= Sum of earnings foregone on prior dividends: F</t>
    </r>
    <r>
      <rPr>
        <vertAlign val="subscript"/>
        <sz val="10"/>
        <rFont val="Verdana"/>
        <family val="2"/>
      </rPr>
      <t>0</t>
    </r>
  </si>
  <si>
    <r>
      <t>Numerator: Sum of earnings and earnings foregone: E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 xml:space="preserve"> + F</t>
    </r>
    <r>
      <rPr>
        <vertAlign val="subscript"/>
        <sz val="10"/>
        <rFont val="Verdana"/>
        <family val="2"/>
      </rPr>
      <t>0</t>
    </r>
  </si>
  <si>
    <r>
      <t>Denominator: Book value at the end of Y</t>
    </r>
    <r>
      <rPr>
        <vertAlign val="subscript"/>
        <sz val="10"/>
        <rFont val="Verdana"/>
        <family val="2"/>
      </rPr>
      <t>-6</t>
    </r>
    <r>
      <rPr>
        <sz val="8"/>
        <rFont val="Verdana"/>
        <family val="2"/>
      </rPr>
      <t>: b</t>
    </r>
    <r>
      <rPr>
        <vertAlign val="subscript"/>
        <sz val="10"/>
        <rFont val="Verdana"/>
        <family val="2"/>
      </rPr>
      <t>-6</t>
    </r>
  </si>
  <si>
    <r>
      <t>Total return on book value at the end of Y</t>
    </r>
    <r>
      <rPr>
        <vertAlign val="subscript"/>
        <sz val="10"/>
        <rFont val="Verdana"/>
        <family val="2"/>
      </rPr>
      <t>-6</t>
    </r>
    <r>
      <rPr>
        <sz val="8"/>
        <rFont val="Verdana"/>
        <family val="2"/>
      </rPr>
      <t>: (E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>+F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>)/b</t>
    </r>
    <r>
      <rPr>
        <vertAlign val="subscript"/>
        <sz val="10"/>
        <rFont val="Verdana"/>
        <family val="2"/>
      </rPr>
      <t>-6</t>
    </r>
  </si>
  <si>
    <r>
      <t>h0: Hypothetical book value had the dividends been reinvested: b</t>
    </r>
    <r>
      <rPr>
        <vertAlign val="subscript"/>
        <sz val="10"/>
        <rFont val="Verdana"/>
        <family val="2"/>
      </rPr>
      <t>-6</t>
    </r>
    <r>
      <rPr>
        <sz val="8"/>
        <rFont val="Verdana"/>
        <family val="2"/>
      </rPr>
      <t xml:space="preserve"> + E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 xml:space="preserve"> + F</t>
    </r>
    <r>
      <rPr>
        <vertAlign val="subscript"/>
        <sz val="10"/>
        <rFont val="Verdana"/>
        <family val="2"/>
      </rPr>
      <t>0</t>
    </r>
  </si>
  <si>
    <r>
      <t>Annualized return on starting book value: (1+total return)</t>
    </r>
    <r>
      <rPr>
        <b/>
        <vertAlign val="superscript"/>
        <sz val="10"/>
        <rFont val="Verdana"/>
        <family val="2"/>
      </rPr>
      <t>(1/6)</t>
    </r>
    <r>
      <rPr>
        <b/>
        <sz val="8"/>
        <rFont val="Verdana"/>
        <family val="2"/>
      </rPr>
      <t xml:space="preserve"> - 1</t>
    </r>
  </si>
  <si>
    <r>
      <t>Sum of dividends and earnings foregone: D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 xml:space="preserve"> + F</t>
    </r>
    <r>
      <rPr>
        <vertAlign val="subscript"/>
        <sz val="10"/>
        <rFont val="Verdana"/>
        <family val="2"/>
      </rPr>
      <t>0</t>
    </r>
  </si>
  <si>
    <r>
      <t>h0: Alternate computation of h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>: b</t>
    </r>
    <r>
      <rPr>
        <vertAlign val="subscript"/>
        <sz val="10"/>
        <rFont val="Verdana"/>
        <family val="2"/>
      </rPr>
      <t>0</t>
    </r>
    <r>
      <rPr>
        <sz val="8"/>
        <rFont val="Verdana"/>
        <family val="2"/>
      </rPr>
      <t xml:space="preserve"> + D</t>
    </r>
    <r>
      <rPr>
        <vertAlign val="subscript"/>
        <sz val="10"/>
        <rFont val="Verdana"/>
        <family val="2"/>
      </rPr>
      <t xml:space="preserve">0 </t>
    </r>
    <r>
      <rPr>
        <sz val="8"/>
        <rFont val="Verdana"/>
        <family val="2"/>
      </rPr>
      <t>+ F</t>
    </r>
    <r>
      <rPr>
        <vertAlign val="subscript"/>
        <sz val="10"/>
        <rFont val="Verdana"/>
        <family val="2"/>
      </rPr>
      <t>0</t>
    </r>
  </si>
  <si>
    <r>
      <t>Cost of equity: r</t>
    </r>
    <r>
      <rPr>
        <i/>
        <vertAlign val="subscript"/>
        <sz val="10"/>
        <color indexed="17"/>
        <rFont val="Verdana"/>
        <family val="2"/>
      </rPr>
      <t>e</t>
    </r>
  </si>
  <si>
    <r>
      <t>Annualized return on book value at the end of Y</t>
    </r>
    <r>
      <rPr>
        <b/>
        <vertAlign val="subscript"/>
        <sz val="10"/>
        <rFont val="Verdana"/>
        <family val="2"/>
      </rPr>
      <t>-6</t>
    </r>
    <r>
      <rPr>
        <b/>
        <sz val="8"/>
        <rFont val="Verdana"/>
        <family val="2"/>
      </rPr>
      <t>: r = [h</t>
    </r>
    <r>
      <rPr>
        <b/>
        <vertAlign val="subscript"/>
        <sz val="10"/>
        <rFont val="Verdana"/>
        <family val="2"/>
      </rPr>
      <t>0</t>
    </r>
    <r>
      <rPr>
        <b/>
        <sz val="8"/>
        <rFont val="Verdana"/>
        <family val="2"/>
      </rPr>
      <t>/b</t>
    </r>
    <r>
      <rPr>
        <b/>
        <vertAlign val="subscript"/>
        <sz val="10"/>
        <rFont val="Verdana"/>
        <family val="2"/>
      </rPr>
      <t>-6</t>
    </r>
    <r>
      <rPr>
        <b/>
        <sz val="8"/>
        <rFont val="Verdana"/>
        <family val="2"/>
      </rPr>
      <t>]</t>
    </r>
    <r>
      <rPr>
        <b/>
        <vertAlign val="superscript"/>
        <sz val="10"/>
        <rFont val="Verdana"/>
        <family val="2"/>
      </rPr>
      <t>(1/6)</t>
    </r>
    <r>
      <rPr>
        <b/>
        <sz val="8"/>
        <rFont val="Verdana"/>
        <family val="2"/>
      </rPr>
      <t xml:space="preserve"> - 1</t>
    </r>
  </si>
  <si>
    <t>Reconstructed historical book values: b</t>
  </si>
  <si>
    <t>Multiperiod return on common equity</t>
  </si>
  <si>
    <t>OPTIONAL: IRR over gradually increasing time horizons</t>
  </si>
  <si>
    <t>Hypothetical cash flows going back 1 year</t>
  </si>
  <si>
    <t>Hypothetical cash flows going back 2 years</t>
  </si>
  <si>
    <t>Hypothetical cash flows going back 3 years</t>
  </si>
  <si>
    <t>Hypothetical cash flows going back 4 years</t>
  </si>
  <si>
    <t>Hypothetical cash flows going back 5 years</t>
  </si>
  <si>
    <t>IRR: Going back 1 year</t>
  </si>
  <si>
    <t>IRR: Going back 2 years</t>
  </si>
  <si>
    <t>IRR: Going back 3 years</t>
  </si>
  <si>
    <t>IRR: Going back 4 years</t>
  </si>
  <si>
    <t>IRR: Going back 5 years</t>
  </si>
  <si>
    <t>Earnings foregone on prior dividends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</si>
</sst>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%"/>
    <numFmt numFmtId="165" formatCode="#,##0.0000_);[Red]\(#,##0.0000\)"/>
    <numFmt numFmtId="166" formatCode="#,##0.00%_);[Red]\(#,##0.00%\)"/>
    <numFmt numFmtId="167" formatCode="#,##0.00\d_);[Red]\(#,##0.00\d\)"/>
    <numFmt numFmtId="168" formatCode="#,##0.00\x_);[Red]\(#,##0.00\x\)"/>
    <numFmt numFmtId="169" formatCode="[$USD]\ #,##0.00_);[Red]\([$USD]\ #,##0.00\)"/>
  </numFmts>
  <fonts count="13" x14ac:knownFonts="1">
    <font>
      <sz val="8"/>
      <name val="Verdana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u/>
      <sz val="8"/>
      <color indexed="12"/>
      <name val="Verdana"/>
      <family val="2"/>
    </font>
    <font>
      <sz val="8"/>
      <color indexed="9"/>
      <name val="Verdana"/>
      <family val="2"/>
    </font>
    <font>
      <sz val="9"/>
      <color indexed="81"/>
      <name val="Tahoma"/>
      <family val="2"/>
    </font>
    <font>
      <vertAlign val="subscript"/>
      <sz val="10"/>
      <color indexed="8"/>
      <name val="Verdana"/>
      <family val="2"/>
    </font>
    <font>
      <vertAlign val="subscript"/>
      <sz val="10"/>
      <name val="Verdana"/>
      <family val="2"/>
    </font>
    <font>
      <vertAlign val="superscript"/>
      <sz val="10"/>
      <name val="Verdana"/>
      <family val="2"/>
    </font>
    <font>
      <b/>
      <vertAlign val="superscript"/>
      <sz val="10"/>
      <name val="Verdana"/>
      <family val="2"/>
    </font>
    <font>
      <b/>
      <vertAlign val="subscript"/>
      <sz val="10"/>
      <name val="Verdana"/>
      <family val="2"/>
    </font>
    <font>
      <i/>
      <vertAlign val="subscript"/>
      <sz val="10"/>
      <color indexed="17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5" fontId="1" fillId="0" borderId="0" applyFill="0" applyBorder="0" applyProtection="0"/>
    <xf numFmtId="164" fontId="1" fillId="0" borderId="0" applyFill="0" applyBorder="0" applyProtection="0"/>
    <xf numFmtId="167" fontId="2" fillId="0" borderId="0" applyFill="0" applyBorder="0" applyProtection="0"/>
    <xf numFmtId="168" fontId="2" fillId="0" borderId="0" applyFill="0" applyBorder="0" applyProtection="0"/>
    <xf numFmtId="40" fontId="2" fillId="0" borderId="0" applyFill="0" applyBorder="0" applyProtection="0"/>
    <xf numFmtId="166" fontId="2" fillId="0" borderId="0" applyFill="0" applyBorder="0" applyProtection="0"/>
    <xf numFmtId="0" fontId="2" fillId="0" borderId="0" applyNumberFormat="0" applyFill="0" applyBorder="0" applyProtection="0"/>
    <xf numFmtId="1" fontId="1" fillId="0" borderId="0" applyFill="0" applyBorder="0" applyProtection="0">
      <alignment horizontal="center"/>
    </xf>
    <xf numFmtId="167" fontId="1" fillId="0" borderId="0" applyFill="0" applyBorder="0" applyProtection="0"/>
    <xf numFmtId="0" fontId="3" fillId="0" borderId="0" applyNumberFormat="0" applyFill="0" applyBorder="0" applyProtection="0"/>
    <xf numFmtId="0" fontId="1" fillId="0" borderId="0" applyNumberFormat="0" applyFill="0" applyBorder="0" applyAlignment="0" applyProtection="0"/>
    <xf numFmtId="168" fontId="1" fillId="0" borderId="0" applyFill="0" applyBorder="0" applyProtection="0"/>
    <xf numFmtId="40" fontId="1" fillId="0" borderId="0" applyFill="0" applyBorder="0" applyProtection="0"/>
    <xf numFmtId="166" fontId="1" fillId="0" borderId="0" applyFill="0" applyBorder="0" applyProtection="0"/>
    <xf numFmtId="0" fontId="1" fillId="0" borderId="0" applyNumberFormat="0" applyFill="0" applyBorder="0" applyProtection="0"/>
    <xf numFmtId="169" fontId="1" fillId="0" borderId="0" applyFill="0" applyBorder="0" applyProtection="0">
      <alignment horizontal="right"/>
    </xf>
    <xf numFmtId="0" fontId="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0" fontId="1" fillId="0" borderId="0" xfId="13"/>
    <xf numFmtId="0" fontId="0" fillId="0" borderId="1" xfId="0" applyBorder="1"/>
    <xf numFmtId="40" fontId="2" fillId="0" borderId="0" xfId="5"/>
    <xf numFmtId="0" fontId="5" fillId="0" borderId="2" xfId="0" applyFont="1" applyBorder="1"/>
    <xf numFmtId="0" fontId="0" fillId="0" borderId="0" xfId="0" applyBorder="1"/>
    <xf numFmtId="0" fontId="0" fillId="0" borderId="2" xfId="0" applyBorder="1"/>
    <xf numFmtId="40" fontId="1" fillId="0" borderId="1" xfId="13" applyBorder="1"/>
    <xf numFmtId="0" fontId="4" fillId="0" borderId="0" xfId="17" applyAlignment="1" applyProtection="1"/>
    <xf numFmtId="40" fontId="2" fillId="0" borderId="1" xfId="5" applyBorder="1"/>
    <xf numFmtId="0" fontId="0" fillId="0" borderId="3" xfId="0" applyBorder="1"/>
    <xf numFmtId="40" fontId="1" fillId="0" borderId="3" xfId="13" applyBorder="1"/>
    <xf numFmtId="40" fontId="1" fillId="0" borderId="2" xfId="13" applyBorder="1"/>
    <xf numFmtId="0" fontId="3" fillId="2" borderId="0" xfId="10" applyFill="1"/>
    <xf numFmtId="0" fontId="0" fillId="2" borderId="0" xfId="0" applyFill="1" applyBorder="1"/>
    <xf numFmtId="40" fontId="2" fillId="2" borderId="0" xfId="5" applyFill="1" applyBorder="1"/>
    <xf numFmtId="2" fontId="0" fillId="2" borderId="0" xfId="0" applyNumberFormat="1" applyFill="1" applyBorder="1"/>
    <xf numFmtId="0" fontId="0" fillId="2" borderId="0" xfId="0" applyFill="1"/>
    <xf numFmtId="0" fontId="3" fillId="3" borderId="0" xfId="10" applyFill="1"/>
    <xf numFmtId="0" fontId="0" fillId="3" borderId="0" xfId="0" applyFill="1"/>
    <xf numFmtId="40" fontId="1" fillId="0" borderId="0" xfId="13" applyFill="1" applyBorder="1"/>
    <xf numFmtId="40" fontId="1" fillId="0" borderId="0" xfId="13" applyBorder="1"/>
    <xf numFmtId="0" fontId="3" fillId="0" borderId="0" xfId="10" applyBorder="1"/>
    <xf numFmtId="0" fontId="3" fillId="2" borderId="0" xfId="10" applyFill="1" applyBorder="1"/>
    <xf numFmtId="166" fontId="2" fillId="2" borderId="0" xfId="6" applyFill="1" applyBorder="1"/>
    <xf numFmtId="166" fontId="1" fillId="0" borderId="1" xfId="14" applyBorder="1"/>
    <xf numFmtId="166" fontId="1" fillId="0" borderId="0" xfId="14" applyBorder="1"/>
    <xf numFmtId="0" fontId="3" fillId="4" borderId="1" xfId="10" applyFill="1" applyBorder="1"/>
    <xf numFmtId="166" fontId="3" fillId="4" borderId="1" xfId="14" applyFont="1" applyFill="1" applyBorder="1"/>
    <xf numFmtId="0" fontId="3" fillId="4" borderId="2" xfId="10" applyFill="1" applyBorder="1"/>
    <xf numFmtId="40" fontId="2" fillId="3" borderId="0" xfId="5" applyFill="1" applyBorder="1"/>
    <xf numFmtId="166" fontId="2" fillId="0" borderId="2" xfId="6" applyBorder="1"/>
    <xf numFmtId="40" fontId="2" fillId="0" borderId="2" xfId="5" applyBorder="1"/>
    <xf numFmtId="40" fontId="1" fillId="0" borderId="0" xfId="13" quotePrefix="1"/>
    <xf numFmtId="0" fontId="4" fillId="5" borderId="0" xfId="17" applyFill="1" applyAlignment="1" applyProtection="1"/>
    <xf numFmtId="40" fontId="2" fillId="5" borderId="0" xfId="5" applyFill="1"/>
    <xf numFmtId="0" fontId="0" fillId="5" borderId="0" xfId="0" applyFill="1" applyBorder="1"/>
    <xf numFmtId="166" fontId="1" fillId="0" borderId="0" xfId="14" applyFill="1" applyBorder="1"/>
    <xf numFmtId="166" fontId="1" fillId="0" borderId="1" xfId="14" applyFill="1" applyBorder="1"/>
    <xf numFmtId="0" fontId="0" fillId="0" borderId="2" xfId="0" applyFill="1" applyBorder="1"/>
    <xf numFmtId="166" fontId="1" fillId="0" borderId="2" xfId="14" applyFill="1" applyBorder="1"/>
    <xf numFmtId="40" fontId="1" fillId="0" borderId="0" xfId="13" applyFill="1"/>
    <xf numFmtId="40" fontId="1" fillId="0" borderId="1" xfId="13" applyFill="1" applyBorder="1"/>
    <xf numFmtId="166" fontId="3" fillId="4" borderId="2" xfId="14" applyFont="1" applyFill="1" applyBorder="1"/>
    <xf numFmtId="40" fontId="1" fillId="0" borderId="0" xfId="13" applyFont="1" applyFill="1" applyBorder="1"/>
    <xf numFmtId="40" fontId="1" fillId="0" borderId="0" xfId="13" applyFont="1" applyBorder="1"/>
    <xf numFmtId="40" fontId="2" fillId="0" borderId="0" xfId="5" applyFont="1" applyBorder="1"/>
    <xf numFmtId="40" fontId="3" fillId="4" borderId="2" xfId="13" applyFont="1" applyFill="1" applyBorder="1"/>
    <xf numFmtId="40" fontId="1" fillId="0" borderId="1" xfId="13" quotePrefix="1" applyFont="1" applyBorder="1"/>
    <xf numFmtId="40" fontId="1" fillId="0" borderId="1" xfId="13" applyFont="1" applyBorder="1"/>
    <xf numFmtId="40" fontId="1" fillId="0" borderId="0" xfId="13" applyFont="1"/>
    <xf numFmtId="40" fontId="1" fillId="0" borderId="2" xfId="13" quotePrefix="1" applyFont="1" applyBorder="1"/>
    <xf numFmtId="0" fontId="3" fillId="4" borderId="1" xfId="10" applyFont="1" applyFill="1" applyBorder="1"/>
    <xf numFmtId="40" fontId="1" fillId="0" borderId="3" xfId="13" applyFont="1" applyFill="1" applyBorder="1"/>
    <xf numFmtId="40" fontId="2" fillId="0" borderId="2" xfId="5" applyFont="1" applyBorder="1"/>
    <xf numFmtId="0" fontId="0" fillId="0" borderId="4" xfId="0" applyBorder="1"/>
    <xf numFmtId="0" fontId="3" fillId="4" borderId="2" xfId="10" applyFont="1" applyFill="1" applyBorder="1"/>
    <xf numFmtId="0" fontId="3" fillId="2" borderId="0" xfId="10" applyFont="1" applyFill="1" applyBorder="1"/>
    <xf numFmtId="0" fontId="3" fillId="2" borderId="0" xfId="10" applyFont="1" applyFill="1"/>
    <xf numFmtId="166" fontId="1" fillId="0" borderId="2" xfId="14" applyBorder="1"/>
    <xf numFmtId="0" fontId="1" fillId="0" borderId="0" xfId="11"/>
    <xf numFmtId="40" fontId="1" fillId="0" borderId="4" xfId="13" applyFont="1" applyBorder="1"/>
    <xf numFmtId="40" fontId="1" fillId="0" borderId="4" xfId="13" applyBorder="1"/>
    <xf numFmtId="40" fontId="1" fillId="5" borderId="4" xfId="13" applyFill="1" applyBorder="1"/>
    <xf numFmtId="0" fontId="0" fillId="6" borderId="0" xfId="0" applyFill="1" applyBorder="1"/>
    <xf numFmtId="40" fontId="1" fillId="6" borderId="0" xfId="13" applyFill="1" applyBorder="1"/>
    <xf numFmtId="166" fontId="1" fillId="6" borderId="0" xfId="14" applyFill="1" applyBorder="1"/>
    <xf numFmtId="0" fontId="3" fillId="6" borderId="0" xfId="10" applyFill="1" applyBorder="1" applyAlignment="1"/>
  </cellXfs>
  <cellStyles count="18">
    <cellStyle name="g4Num" xfId="1"/>
    <cellStyle name="g4Percent" xfId="2"/>
    <cellStyle name="gAsDays" xfId="3"/>
    <cellStyle name="gAsMultiple" xfId="4"/>
    <cellStyle name="gAsNum" xfId="5"/>
    <cellStyle name="gAsPercent" xfId="6"/>
    <cellStyle name="gAsText" xfId="7"/>
    <cellStyle name="gColumnTop" xfId="8"/>
    <cellStyle name="gDays" xfId="9"/>
    <cellStyle name="gHeading" xfId="10"/>
    <cellStyle name="gLastStep" xfId="11"/>
    <cellStyle name="gMultiple" xfId="12"/>
    <cellStyle name="gNum" xfId="13"/>
    <cellStyle name="gPercent" xfId="14"/>
    <cellStyle name="gText" xfId="15"/>
    <cellStyle name="gUSD" xfId="16"/>
    <cellStyle name="Hyperlink" xfId="17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0</xdr:row>
      <xdr:rowOff>9525</xdr:rowOff>
    </xdr:from>
    <xdr:to>
      <xdr:col>0</xdr:col>
      <xdr:colOff>3800475</xdr:colOff>
      <xdr:row>2</xdr:row>
      <xdr:rowOff>95250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09675" y="9525"/>
          <a:ext cx="259080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Multiperiod Return on Equity and IRR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© Dan Gode and James Ohlson</a:t>
          </a:r>
          <a:endParaRPr lang="en-US"/>
        </a:p>
      </xdr:txBody>
    </xdr:sp>
    <xdr:clientData/>
  </xdr:twoCellAnchor>
  <xdr:twoCellAnchor editAs="oneCell">
    <xdr:from>
      <xdr:col>0</xdr:col>
      <xdr:colOff>38100</xdr:colOff>
      <xdr:row>3</xdr:row>
      <xdr:rowOff>9525</xdr:rowOff>
    </xdr:from>
    <xdr:to>
      <xdr:col>7</xdr:col>
      <xdr:colOff>95250</xdr:colOff>
      <xdr:row>8</xdr:row>
      <xdr:rowOff>85725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38100" y="409575"/>
          <a:ext cx="707707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Enter data in all cells with green numbers, and only such cells. (Some green cells have formulas set up for simulations; overwrite them with your numbers.) Some spreadsheets require lines to be read out of order.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"Click below" steps in the rightmost column indicate the sequence in which the lines should be read logically. Clicking a number will take you to the next number in sequence. These steps have been elaborated upon in the accompanying document.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8:K54"/>
  <sheetViews>
    <sheetView showGridLines="0" tabSelected="1" zoomScaleNormal="100" workbookViewId="0"/>
  </sheetViews>
  <sheetFormatPr defaultRowHeight="10.5" outlineLevelRow="1" x14ac:dyDescent="0.15"/>
  <cols>
    <col min="1" max="1" width="68" bestFit="1" customWidth="1"/>
    <col min="2" max="2" width="0.7109375" customWidth="1"/>
    <col min="3" max="3" width="8.5703125" bestFit="1" customWidth="1"/>
    <col min="4" max="8" width="7" bestFit="1" customWidth="1"/>
    <col min="9" max="9" width="9" bestFit="1" customWidth="1"/>
    <col min="10" max="10" width="1.85546875" bestFit="1" customWidth="1"/>
    <col min="11" max="11" width="9.28515625" bestFit="1" customWidth="1"/>
  </cols>
  <sheetData>
    <row r="8" spans="1:11" x14ac:dyDescent="0.15">
      <c r="A8" s="5"/>
      <c r="B8" s="5"/>
      <c r="C8" s="5"/>
      <c r="D8" s="5"/>
      <c r="E8" s="5"/>
      <c r="F8" s="5"/>
      <c r="G8" s="5"/>
      <c r="H8" s="5"/>
      <c r="I8" s="5"/>
    </row>
    <row r="10" spans="1:11" ht="11.25" thickBot="1" x14ac:dyDescent="0.2">
      <c r="A10" s="6"/>
      <c r="B10" s="6"/>
      <c r="C10" s="6"/>
      <c r="D10" s="6"/>
      <c r="E10" s="6"/>
      <c r="F10" s="6"/>
      <c r="G10" s="6"/>
      <c r="H10" s="6"/>
      <c r="I10" s="6"/>
      <c r="K10" s="4"/>
    </row>
    <row r="11" spans="1:11" ht="11.25" thickTop="1" x14ac:dyDescent="0.15">
      <c r="A11" s="18" t="s">
        <v>6</v>
      </c>
      <c r="B11" s="19"/>
      <c r="C11" s="18">
        <v>-6</v>
      </c>
      <c r="D11" s="18">
        <v>-5</v>
      </c>
      <c r="E11" s="18">
        <v>-4</v>
      </c>
      <c r="F11" s="18">
        <v>-3</v>
      </c>
      <c r="G11" s="18">
        <v>-2</v>
      </c>
      <c r="H11" s="18">
        <v>-1</v>
      </c>
      <c r="I11" s="18">
        <v>0</v>
      </c>
      <c r="K11" s="34" t="s">
        <v>11</v>
      </c>
    </row>
    <row r="12" spans="1:11" x14ac:dyDescent="0.15">
      <c r="A12" s="3" t="s">
        <v>4</v>
      </c>
      <c r="B12" s="3"/>
      <c r="C12" s="35"/>
      <c r="D12" s="3">
        <v>2</v>
      </c>
      <c r="E12" s="3">
        <f>D12*(1+8%)</f>
        <v>2.16</v>
      </c>
      <c r="F12" s="3">
        <f>E12*(1+7%)</f>
        <v>2.3112000000000004</v>
      </c>
      <c r="G12" s="3">
        <f>F12*(1-2%)</f>
        <v>2.2649760000000003</v>
      </c>
      <c r="H12" s="3">
        <f>G12*(1+11%)</f>
        <v>2.5141233600000006</v>
      </c>
      <c r="I12" s="3">
        <f>H12*(1+2%)</f>
        <v>2.5644058272000008</v>
      </c>
      <c r="K12" s="8">
        <v>1</v>
      </c>
    </row>
    <row r="13" spans="1:11" x14ac:dyDescent="0.15">
      <c r="A13" s="3" t="s">
        <v>5</v>
      </c>
      <c r="B13" s="3"/>
      <c r="C13" s="35"/>
      <c r="D13" s="3">
        <f>D12*60%</f>
        <v>1.2</v>
      </c>
      <c r="E13" s="3">
        <f>D13*(1+2%)</f>
        <v>1.224</v>
      </c>
      <c r="F13" s="3">
        <f>E13*(1+2%)</f>
        <v>1.24848</v>
      </c>
      <c r="G13" s="3">
        <f>F13*(1+2%)</f>
        <v>1.2734496</v>
      </c>
      <c r="H13" s="3">
        <f>G13*(1+2%)</f>
        <v>1.2989185919999999</v>
      </c>
      <c r="I13" s="3">
        <f>H13*(1+2%)</f>
        <v>1.3248969638399999</v>
      </c>
      <c r="K13" s="8">
        <f>K18+1</f>
        <v>4</v>
      </c>
    </row>
    <row r="14" spans="1:11" x14ac:dyDescent="0.15">
      <c r="A14" s="46" t="s">
        <v>12</v>
      </c>
      <c r="B14" s="5"/>
      <c r="C14" s="36"/>
      <c r="D14" s="5"/>
      <c r="E14" s="5"/>
      <c r="F14" s="5"/>
      <c r="G14" s="5"/>
      <c r="H14" s="5"/>
      <c r="I14" s="30">
        <f>I12/14%</f>
        <v>18.317184480000005</v>
      </c>
      <c r="K14" s="8">
        <f>K20+1</f>
        <v>7</v>
      </c>
    </row>
    <row r="15" spans="1:11" ht="15" thickBot="1" x14ac:dyDescent="0.3">
      <c r="A15" s="54" t="s">
        <v>26</v>
      </c>
      <c r="B15" s="31"/>
      <c r="C15" s="31">
        <v>0.1</v>
      </c>
      <c r="D15" s="32"/>
      <c r="E15" s="32"/>
      <c r="F15" s="32"/>
      <c r="G15" s="32"/>
      <c r="H15" s="32"/>
      <c r="I15" s="32"/>
      <c r="K15" s="8">
        <f>K27+1</f>
        <v>14</v>
      </c>
    </row>
    <row r="16" spans="1:11" ht="11.25" thickTop="1" x14ac:dyDescent="0.15">
      <c r="A16" s="23" t="s">
        <v>7</v>
      </c>
      <c r="B16" s="24"/>
      <c r="C16" s="24"/>
      <c r="D16" s="15"/>
      <c r="E16" s="15"/>
      <c r="F16" s="15"/>
      <c r="G16" s="15"/>
      <c r="H16" s="15"/>
      <c r="I16" s="15"/>
    </row>
    <row r="17" spans="1:11" x14ac:dyDescent="0.15">
      <c r="A17" s="20" t="s">
        <v>4</v>
      </c>
      <c r="C17" s="41"/>
      <c r="D17" s="1">
        <f t="shared" ref="D17:I17" si="0">D12</f>
        <v>2</v>
      </c>
      <c r="E17" s="1">
        <f t="shared" si="0"/>
        <v>2.16</v>
      </c>
      <c r="F17" s="1">
        <f t="shared" si="0"/>
        <v>2.3112000000000004</v>
      </c>
      <c r="G17" s="1">
        <f t="shared" si="0"/>
        <v>2.2649760000000003</v>
      </c>
      <c r="H17" s="1">
        <f t="shared" si="0"/>
        <v>2.5141233600000006</v>
      </c>
      <c r="I17" s="1">
        <f t="shared" si="0"/>
        <v>2.5644058272000008</v>
      </c>
      <c r="K17" s="8">
        <f>K12+1</f>
        <v>2</v>
      </c>
    </row>
    <row r="18" spans="1:11" ht="14.25" x14ac:dyDescent="0.25">
      <c r="A18" s="48" t="s">
        <v>13</v>
      </c>
      <c r="B18" s="2"/>
      <c r="C18" s="42"/>
      <c r="D18" s="7"/>
      <c r="E18" s="7"/>
      <c r="F18" s="7"/>
      <c r="G18" s="7"/>
      <c r="H18" s="7"/>
      <c r="I18" s="7">
        <f>SUM(D17:I17)</f>
        <v>13.814705187200001</v>
      </c>
      <c r="K18" s="8">
        <f>K17+1</f>
        <v>3</v>
      </c>
    </row>
    <row r="19" spans="1:11" x14ac:dyDescent="0.15">
      <c r="A19" s="1" t="s">
        <v>5</v>
      </c>
      <c r="C19" s="41"/>
      <c r="D19" s="1">
        <f t="shared" ref="D19:I19" si="1">D13</f>
        <v>1.2</v>
      </c>
      <c r="E19" s="1">
        <f t="shared" si="1"/>
        <v>1.224</v>
      </c>
      <c r="F19" s="1">
        <f t="shared" si="1"/>
        <v>1.24848</v>
      </c>
      <c r="G19" s="1">
        <f t="shared" si="1"/>
        <v>1.2734496</v>
      </c>
      <c r="H19" s="1">
        <f t="shared" si="1"/>
        <v>1.2989185919999999</v>
      </c>
      <c r="I19" s="1">
        <f t="shared" si="1"/>
        <v>1.3248969638399999</v>
      </c>
      <c r="K19" s="8">
        <f>K13+1</f>
        <v>5</v>
      </c>
    </row>
    <row r="20" spans="1:11" ht="14.25" x14ac:dyDescent="0.25">
      <c r="A20" s="49" t="s">
        <v>14</v>
      </c>
      <c r="B20" s="9"/>
      <c r="C20" s="42"/>
      <c r="D20" s="7"/>
      <c r="E20" s="7"/>
      <c r="F20" s="7"/>
      <c r="G20" s="7"/>
      <c r="H20" s="7"/>
      <c r="I20" s="7">
        <f>SUM(D19:I19)</f>
        <v>7.5697451558399997</v>
      </c>
      <c r="K20" s="8">
        <f>K19+1</f>
        <v>6</v>
      </c>
    </row>
    <row r="21" spans="1:11" ht="11.25" thickBot="1" x14ac:dyDescent="0.2">
      <c r="A21" s="61" t="s">
        <v>28</v>
      </c>
      <c r="B21" s="55"/>
      <c r="C21" s="62">
        <f t="shared" ref="C21:H21" si="2">D21-(D12-D13)</f>
        <v>12.072224448640002</v>
      </c>
      <c r="D21" s="62">
        <f t="shared" si="2"/>
        <v>12.872224448640003</v>
      </c>
      <c r="E21" s="62">
        <f t="shared" si="2"/>
        <v>13.808224448640003</v>
      </c>
      <c r="F21" s="62">
        <f t="shared" si="2"/>
        <v>14.870944448640003</v>
      </c>
      <c r="G21" s="62">
        <f t="shared" si="2"/>
        <v>15.862470848640003</v>
      </c>
      <c r="H21" s="63">
        <f t="shared" si="2"/>
        <v>17.077675616640004</v>
      </c>
      <c r="I21" s="62">
        <f>I14</f>
        <v>18.317184480000005</v>
      </c>
      <c r="K21" s="8">
        <f>K14+1</f>
        <v>8</v>
      </c>
    </row>
    <row r="22" spans="1:11" ht="11.25" thickTop="1" x14ac:dyDescent="0.15">
      <c r="A22" s="13" t="s">
        <v>1</v>
      </c>
      <c r="B22" s="17"/>
      <c r="C22" s="17"/>
      <c r="D22" s="17"/>
      <c r="E22" s="17"/>
      <c r="F22" s="17"/>
      <c r="G22" s="17"/>
      <c r="H22" s="17"/>
      <c r="I22" s="17"/>
    </row>
    <row r="23" spans="1:11" x14ac:dyDescent="0.15">
      <c r="A23" s="1" t="s">
        <v>2</v>
      </c>
      <c r="C23" s="1">
        <f>-C21</f>
        <v>-12.072224448640002</v>
      </c>
      <c r="D23" s="1"/>
      <c r="E23" s="1"/>
      <c r="F23" s="1"/>
      <c r="G23" s="1"/>
      <c r="H23" s="1"/>
      <c r="I23" s="1"/>
      <c r="K23" s="8">
        <f>K21+1</f>
        <v>9</v>
      </c>
    </row>
    <row r="24" spans="1:11" x14ac:dyDescent="0.15">
      <c r="A24" s="33" t="s">
        <v>8</v>
      </c>
      <c r="C24" s="1"/>
      <c r="D24" s="1">
        <f t="shared" ref="D24:I24" si="3">D13</f>
        <v>1.2</v>
      </c>
      <c r="E24" s="1">
        <f t="shared" si="3"/>
        <v>1.224</v>
      </c>
      <c r="F24" s="1">
        <f t="shared" si="3"/>
        <v>1.24848</v>
      </c>
      <c r="G24" s="1">
        <f t="shared" si="3"/>
        <v>1.2734496</v>
      </c>
      <c r="H24" s="1">
        <f t="shared" si="3"/>
        <v>1.2989185919999999</v>
      </c>
      <c r="I24" s="1">
        <f t="shared" si="3"/>
        <v>1.3248969638399999</v>
      </c>
      <c r="K24" s="8">
        <f>K23+1</f>
        <v>10</v>
      </c>
    </row>
    <row r="25" spans="1:11" x14ac:dyDescent="0.15">
      <c r="A25" s="33" t="s">
        <v>9</v>
      </c>
      <c r="C25" s="1"/>
      <c r="D25" s="1"/>
      <c r="E25" s="1"/>
      <c r="F25" s="1"/>
      <c r="G25" s="1"/>
      <c r="H25" s="1"/>
      <c r="I25" s="1">
        <f>I14</f>
        <v>18.317184480000005</v>
      </c>
      <c r="K25" s="8">
        <f>K24+1</f>
        <v>11</v>
      </c>
    </row>
    <row r="26" spans="1:11" x14ac:dyDescent="0.15">
      <c r="A26" s="33" t="s">
        <v>3</v>
      </c>
      <c r="C26" s="1">
        <f t="shared" ref="C26:I26" si="4">SUM(C23:C25)</f>
        <v>-12.072224448640002</v>
      </c>
      <c r="D26" s="1">
        <f t="shared" si="4"/>
        <v>1.2</v>
      </c>
      <c r="E26" s="1">
        <f t="shared" si="4"/>
        <v>1.224</v>
      </c>
      <c r="F26" s="1">
        <f t="shared" si="4"/>
        <v>1.24848</v>
      </c>
      <c r="G26" s="1">
        <f t="shared" si="4"/>
        <v>1.2734496</v>
      </c>
      <c r="H26" s="1">
        <f t="shared" si="4"/>
        <v>1.2989185919999999</v>
      </c>
      <c r="I26" s="1">
        <f t="shared" si="4"/>
        <v>19.642081443840006</v>
      </c>
      <c r="K26" s="8">
        <f>K25+1</f>
        <v>12</v>
      </c>
    </row>
    <row r="27" spans="1:11" ht="11.25" thickBot="1" x14ac:dyDescent="0.2">
      <c r="A27" s="56" t="s">
        <v>0</v>
      </c>
      <c r="B27" s="29"/>
      <c r="C27" s="39"/>
      <c r="D27" s="40"/>
      <c r="E27" s="40"/>
      <c r="F27" s="40"/>
      <c r="G27" s="40"/>
      <c r="H27" s="40"/>
      <c r="I27" s="43">
        <f>IRR(C26:I26)</f>
        <v>0.16108329778913189</v>
      </c>
      <c r="K27" s="8">
        <f>K26+1</f>
        <v>13</v>
      </c>
    </row>
    <row r="28" spans="1:11" ht="11.25" outlineLevel="1" thickTop="1" x14ac:dyDescent="0.15">
      <c r="A28" s="58" t="s">
        <v>30</v>
      </c>
      <c r="B28" s="17"/>
      <c r="C28" s="17"/>
      <c r="D28" s="17"/>
      <c r="E28" s="17"/>
      <c r="F28" s="17"/>
      <c r="G28" s="17"/>
      <c r="H28" s="17"/>
      <c r="I28" s="17"/>
    </row>
    <row r="29" spans="1:11" outlineLevel="1" x14ac:dyDescent="0.15">
      <c r="A29" t="s">
        <v>31</v>
      </c>
      <c r="C29" s="1"/>
      <c r="D29" s="1"/>
      <c r="E29" s="1"/>
      <c r="F29" s="1"/>
      <c r="G29" s="1"/>
      <c r="H29" s="1">
        <f>-H21</f>
        <v>-17.077675616640004</v>
      </c>
      <c r="I29" s="1">
        <f>I26</f>
        <v>19.642081443840006</v>
      </c>
    </row>
    <row r="30" spans="1:11" outlineLevel="1" x14ac:dyDescent="0.15">
      <c r="A30" s="2" t="s">
        <v>36</v>
      </c>
      <c r="B30" s="2"/>
      <c r="C30" s="7"/>
      <c r="D30" s="7"/>
      <c r="E30" s="7"/>
      <c r="F30" s="7"/>
      <c r="G30" s="7"/>
      <c r="H30" s="7"/>
      <c r="I30" s="25">
        <f>IRR(H29:I29)</f>
        <v>0.15016129154609992</v>
      </c>
    </row>
    <row r="31" spans="1:11" outlineLevel="1" x14ac:dyDescent="0.15">
      <c r="A31" t="s">
        <v>32</v>
      </c>
      <c r="C31" s="1"/>
      <c r="D31" s="1"/>
      <c r="E31" s="1"/>
      <c r="F31" s="1"/>
      <c r="G31" s="1">
        <f>-G21</f>
        <v>-15.862470848640003</v>
      </c>
      <c r="H31" s="1">
        <f>H26</f>
        <v>1.2989185919999999</v>
      </c>
      <c r="I31" s="1">
        <f>I26</f>
        <v>19.642081443840006</v>
      </c>
    </row>
    <row r="32" spans="1:11" outlineLevel="1" x14ac:dyDescent="0.15">
      <c r="A32" s="2" t="s">
        <v>37</v>
      </c>
      <c r="B32" s="2"/>
      <c r="C32" s="7"/>
      <c r="D32" s="7"/>
      <c r="E32" s="7"/>
      <c r="F32" s="7"/>
      <c r="G32" s="7"/>
      <c r="H32" s="7"/>
      <c r="I32" s="25">
        <f>IRR(G31:I31)</f>
        <v>0.15447360306561242</v>
      </c>
    </row>
    <row r="33" spans="1:11" outlineLevel="1" x14ac:dyDescent="0.15">
      <c r="A33" t="s">
        <v>33</v>
      </c>
      <c r="C33" s="1"/>
      <c r="D33" s="1"/>
      <c r="E33" s="1"/>
      <c r="F33" s="1">
        <f>-F21</f>
        <v>-14.870944448640003</v>
      </c>
      <c r="G33" s="1">
        <f>G26</f>
        <v>1.2734496</v>
      </c>
      <c r="H33" s="1">
        <f>H26</f>
        <v>1.2989185919999999</v>
      </c>
      <c r="I33" s="1">
        <f>I26</f>
        <v>19.642081443840006</v>
      </c>
    </row>
    <row r="34" spans="1:11" outlineLevel="1" x14ac:dyDescent="0.15">
      <c r="A34" s="2" t="s">
        <v>38</v>
      </c>
      <c r="B34" s="2"/>
      <c r="C34" s="7"/>
      <c r="D34" s="7"/>
      <c r="E34" s="7"/>
      <c r="F34" s="7"/>
      <c r="G34" s="7"/>
      <c r="H34" s="7"/>
      <c r="I34" s="25">
        <f>IRR(F33:I33)</f>
        <v>0.15369606313760054</v>
      </c>
    </row>
    <row r="35" spans="1:11" outlineLevel="1" x14ac:dyDescent="0.15">
      <c r="A35" t="s">
        <v>34</v>
      </c>
      <c r="C35" s="1"/>
      <c r="D35" s="1"/>
      <c r="E35" s="1">
        <f>-E21</f>
        <v>-13.808224448640003</v>
      </c>
      <c r="F35" s="1">
        <f>F26</f>
        <v>1.24848</v>
      </c>
      <c r="G35" s="1">
        <f>G26</f>
        <v>1.2734496</v>
      </c>
      <c r="H35" s="1">
        <f>H26</f>
        <v>1.2989185919999999</v>
      </c>
      <c r="I35" s="1">
        <f>I26</f>
        <v>19.642081443840006</v>
      </c>
    </row>
    <row r="36" spans="1:11" outlineLevel="1" x14ac:dyDescent="0.15">
      <c r="A36" s="2" t="s">
        <v>39</v>
      </c>
      <c r="B36" s="2"/>
      <c r="C36" s="7"/>
      <c r="D36" s="7"/>
      <c r="E36" s="7"/>
      <c r="F36" s="7"/>
      <c r="G36" s="7"/>
      <c r="H36" s="7"/>
      <c r="I36" s="25">
        <f>IRR(E35:I35)</f>
        <v>0.15751377015203816</v>
      </c>
    </row>
    <row r="37" spans="1:11" outlineLevel="1" x14ac:dyDescent="0.15">
      <c r="A37" t="s">
        <v>35</v>
      </c>
      <c r="C37" s="1"/>
      <c r="D37" s="1">
        <f>-D21</f>
        <v>-12.872224448640003</v>
      </c>
      <c r="E37" s="1">
        <f>E26</f>
        <v>1.224</v>
      </c>
      <c r="F37" s="1">
        <f>F26</f>
        <v>1.24848</v>
      </c>
      <c r="G37" s="1">
        <f>G26</f>
        <v>1.2734496</v>
      </c>
      <c r="H37" s="1">
        <f>H26</f>
        <v>1.2989185919999999</v>
      </c>
      <c r="I37" s="1">
        <f>I26</f>
        <v>19.642081443840006</v>
      </c>
    </row>
    <row r="38" spans="1:11" ht="11.25" outlineLevel="1" thickBot="1" x14ac:dyDescent="0.2">
      <c r="A38" s="6" t="s">
        <v>40</v>
      </c>
      <c r="B38" s="6"/>
      <c r="C38" s="12"/>
      <c r="D38" s="12"/>
      <c r="E38" s="12"/>
      <c r="F38" s="12"/>
      <c r="G38" s="12"/>
      <c r="H38" s="12"/>
      <c r="I38" s="59">
        <f>IRR(D37:I37)</f>
        <v>0.15991245082519345</v>
      </c>
    </row>
    <row r="39" spans="1:11" ht="11.25" outlineLevel="1" thickTop="1" x14ac:dyDescent="0.15">
      <c r="A39" s="67" t="s">
        <v>41</v>
      </c>
      <c r="B39" s="64"/>
      <c r="C39" s="65"/>
      <c r="D39" s="65"/>
      <c r="E39" s="65"/>
      <c r="F39" s="65"/>
      <c r="G39" s="65"/>
      <c r="H39" s="65"/>
      <c r="I39" s="66"/>
    </row>
    <row r="40" spans="1:11" ht="15.75" x14ac:dyDescent="0.25">
      <c r="A40" s="50" t="s">
        <v>15</v>
      </c>
      <c r="C40" s="1"/>
      <c r="D40" s="1">
        <f>(1+$C$15)^(-D11)</f>
        <v>1.6105100000000006</v>
      </c>
      <c r="E40" s="1">
        <f>(1+$C$15)^(-E11)</f>
        <v>1.4641000000000004</v>
      </c>
      <c r="F40" s="1">
        <f>(1+$C$15)^(-F11)</f>
        <v>1.3310000000000004</v>
      </c>
      <c r="G40" s="1">
        <f>(1+$C$15)^(-G11)</f>
        <v>1.2100000000000002</v>
      </c>
      <c r="H40" s="1">
        <f>(1+$C$15)^(-H11)</f>
        <v>1.1000000000000001</v>
      </c>
      <c r="I40" s="1"/>
      <c r="K40" s="8">
        <f>K15+1</f>
        <v>15</v>
      </c>
    </row>
    <row r="41" spans="1:11" ht="15.75" x14ac:dyDescent="0.25">
      <c r="A41" s="50" t="s">
        <v>16</v>
      </c>
      <c r="C41" s="1"/>
      <c r="D41" s="1">
        <f>D13*D40</f>
        <v>1.9326120000000007</v>
      </c>
      <c r="E41" s="1">
        <f>E13*E40</f>
        <v>1.7920584000000004</v>
      </c>
      <c r="F41" s="1">
        <f>F13*F40</f>
        <v>1.6617268800000005</v>
      </c>
      <c r="G41" s="1">
        <f>G13*G40</f>
        <v>1.5408740160000003</v>
      </c>
      <c r="H41" s="1">
        <f>H13*H40</f>
        <v>1.4288104511999999</v>
      </c>
      <c r="I41" s="1"/>
      <c r="K41" s="8">
        <f>K40+1</f>
        <v>16</v>
      </c>
    </row>
    <row r="42" spans="1:11" ht="15.75" x14ac:dyDescent="0.25">
      <c r="A42" s="50" t="s">
        <v>17</v>
      </c>
      <c r="C42" s="1"/>
      <c r="D42" s="1">
        <f>D41-D13</f>
        <v>0.73261200000000071</v>
      </c>
      <c r="E42" s="1">
        <f>E41-E13</f>
        <v>0.56805840000000041</v>
      </c>
      <c r="F42" s="1">
        <f>F41-F13</f>
        <v>0.41324688000000043</v>
      </c>
      <c r="G42" s="1">
        <f>G41-G13</f>
        <v>0.26742441600000033</v>
      </c>
      <c r="H42" s="1">
        <f>H41-H13</f>
        <v>0.12989185920000001</v>
      </c>
      <c r="I42" s="1"/>
      <c r="K42" s="8">
        <f>K41+1</f>
        <v>17</v>
      </c>
    </row>
    <row r="43" spans="1:11" ht="15" thickBot="1" x14ac:dyDescent="0.3">
      <c r="A43" s="51" t="s">
        <v>18</v>
      </c>
      <c r="B43" s="6"/>
      <c r="C43" s="12"/>
      <c r="D43" s="12"/>
      <c r="E43" s="12"/>
      <c r="F43" s="12"/>
      <c r="G43" s="12"/>
      <c r="H43" s="12"/>
      <c r="I43" s="12">
        <f>SUM(D42:H42)</f>
        <v>2.1112335552000019</v>
      </c>
      <c r="K43" s="8">
        <f>K42+1</f>
        <v>18</v>
      </c>
    </row>
    <row r="44" spans="1:11" ht="11.25" thickTop="1" x14ac:dyDescent="0.15">
      <c r="A44" s="57" t="s">
        <v>29</v>
      </c>
      <c r="B44" s="14"/>
      <c r="C44" s="15"/>
      <c r="D44" s="16"/>
      <c r="E44" s="16"/>
      <c r="F44" s="16"/>
      <c r="G44" s="16"/>
      <c r="H44" s="16"/>
      <c r="I44" s="16"/>
    </row>
    <row r="45" spans="1:11" ht="14.25" x14ac:dyDescent="0.25">
      <c r="A45" s="44" t="s">
        <v>19</v>
      </c>
      <c r="B45" s="5"/>
      <c r="C45" s="5"/>
      <c r="D45" s="5"/>
      <c r="E45" s="5"/>
      <c r="F45" s="5"/>
      <c r="G45" s="5"/>
      <c r="H45" s="5"/>
      <c r="I45" s="21">
        <f>I18+I43</f>
        <v>15.925938742400003</v>
      </c>
      <c r="K45" s="8">
        <f>K43+1</f>
        <v>19</v>
      </c>
    </row>
    <row r="46" spans="1:11" ht="14.25" x14ac:dyDescent="0.25">
      <c r="A46" s="44" t="s">
        <v>20</v>
      </c>
      <c r="B46" s="5"/>
      <c r="C46" s="21">
        <f>C21</f>
        <v>12.072224448640002</v>
      </c>
      <c r="D46" s="21"/>
      <c r="E46" s="21"/>
      <c r="F46" s="21"/>
      <c r="G46" s="21"/>
      <c r="H46" s="21"/>
      <c r="I46" s="1"/>
      <c r="K46" s="8">
        <f>K45+1</f>
        <v>20</v>
      </c>
    </row>
    <row r="47" spans="1:11" ht="14.25" x14ac:dyDescent="0.25">
      <c r="A47" s="45" t="s">
        <v>21</v>
      </c>
      <c r="B47" s="5"/>
      <c r="D47" s="37"/>
      <c r="E47" s="37"/>
      <c r="F47" s="37"/>
      <c r="G47" s="37"/>
      <c r="H47" s="37"/>
      <c r="I47" s="37">
        <f>I45/C46</f>
        <v>1.3192215577299129</v>
      </c>
      <c r="K47" s="8">
        <f>K46+1</f>
        <v>21</v>
      </c>
    </row>
    <row r="48" spans="1:11" ht="15" x14ac:dyDescent="0.2">
      <c r="A48" s="52" t="s">
        <v>23</v>
      </c>
      <c r="B48" s="27"/>
      <c r="C48" s="2"/>
      <c r="D48" s="38"/>
      <c r="E48" s="38"/>
      <c r="F48" s="38"/>
      <c r="G48" s="38"/>
      <c r="H48" s="38"/>
      <c r="I48" s="28">
        <f>(1+I47)^(1/6)-1</f>
        <v>0.15050993479306585</v>
      </c>
      <c r="K48" s="8">
        <f>K47+1</f>
        <v>22</v>
      </c>
    </row>
    <row r="49" spans="1:11" outlineLevel="1" x14ac:dyDescent="0.15">
      <c r="A49" s="22" t="s">
        <v>10</v>
      </c>
      <c r="B49" s="5"/>
      <c r="C49" s="26"/>
      <c r="D49" s="5"/>
      <c r="E49" s="5"/>
      <c r="F49" s="5"/>
      <c r="G49" s="5"/>
      <c r="H49" s="5"/>
      <c r="I49" s="21"/>
    </row>
    <row r="50" spans="1:11" ht="14.25" outlineLevel="1" x14ac:dyDescent="0.25">
      <c r="A50" s="49" t="s">
        <v>22</v>
      </c>
      <c r="B50" s="2"/>
      <c r="C50" s="25"/>
      <c r="D50" s="2"/>
      <c r="E50" s="2"/>
      <c r="F50" s="2"/>
      <c r="G50" s="2"/>
      <c r="H50" s="2"/>
      <c r="I50" s="7">
        <f>C46+I45</f>
        <v>27.998163191040007</v>
      </c>
      <c r="K50" s="8">
        <f>K48+1</f>
        <v>23</v>
      </c>
    </row>
    <row r="51" spans="1:11" ht="14.25" outlineLevel="1" x14ac:dyDescent="0.25">
      <c r="A51" s="53" t="s">
        <v>24</v>
      </c>
      <c r="B51" s="10"/>
      <c r="C51" s="11"/>
      <c r="D51" s="11"/>
      <c r="E51" s="11"/>
      <c r="F51" s="11"/>
      <c r="G51" s="11"/>
      <c r="H51" s="11"/>
      <c r="I51" s="11">
        <f>I20+I43</f>
        <v>9.6809787110400016</v>
      </c>
      <c r="K51" s="8">
        <f>K50+1</f>
        <v>24</v>
      </c>
    </row>
    <row r="52" spans="1:11" ht="14.25" outlineLevel="1" x14ac:dyDescent="0.25">
      <c r="A52" s="49" t="s">
        <v>25</v>
      </c>
      <c r="B52" s="2"/>
      <c r="C52" s="25"/>
      <c r="D52" s="2"/>
      <c r="E52" s="2"/>
      <c r="F52" s="2"/>
      <c r="G52" s="2"/>
      <c r="H52" s="2"/>
      <c r="I52" s="7">
        <f>I14+I51</f>
        <v>27.998163191040007</v>
      </c>
      <c r="K52" s="8">
        <f>K51+1</f>
        <v>25</v>
      </c>
    </row>
    <row r="53" spans="1:11" ht="16.5" outlineLevel="1" thickBot="1" x14ac:dyDescent="0.3">
      <c r="A53" s="47" t="s">
        <v>27</v>
      </c>
      <c r="B53" s="6"/>
      <c r="C53" s="55"/>
      <c r="D53" s="6"/>
      <c r="E53" s="6"/>
      <c r="F53" s="6"/>
      <c r="G53" s="6"/>
      <c r="H53" s="6"/>
      <c r="I53" s="43">
        <f>(I50/C46)^(1/(-C11))-1</f>
        <v>0.15050993479306585</v>
      </c>
      <c r="K53" s="60">
        <f>K52+1</f>
        <v>26</v>
      </c>
    </row>
    <row r="54" spans="1:11" ht="11.25" thickTop="1" x14ac:dyDescent="0.15"/>
  </sheetData>
  <phoneticPr fontId="0" type="noConversion"/>
  <hyperlinks>
    <hyperlink ref="K11" location="Step_1" display="Click here"/>
    <hyperlink ref="K12" location="Step_2" display="Step_2"/>
    <hyperlink ref="K13" location="Step_5" display="Step_5"/>
    <hyperlink ref="K14" location="Step_8" display="Step_8"/>
    <hyperlink ref="K15" location="Step_15" display="Step_15"/>
    <hyperlink ref="K17" location="Step_3" display="Step_3"/>
    <hyperlink ref="K18" location="Step_4" display="Step_4"/>
    <hyperlink ref="K19" location="Step_6" display="Step_6"/>
    <hyperlink ref="K20" location="Step_7" display="Step_7"/>
    <hyperlink ref="K21" location="Step_9" display="Step_9"/>
    <hyperlink ref="K23" location="Step_10" display="Step_10"/>
    <hyperlink ref="K24" location="Step_11" display="Step_11"/>
    <hyperlink ref="K25" location="Step_12" display="Step_12"/>
    <hyperlink ref="K26" location="Step_13" display="Step_13"/>
    <hyperlink ref="K27" location="Step_14" display="Step_14"/>
    <hyperlink ref="K40" location="Step_16" display="Step_16"/>
    <hyperlink ref="K41" location="Step_17" display="Step_17"/>
    <hyperlink ref="K42" location="Step_18" display="Step_18"/>
    <hyperlink ref="K43" location="Step_19" display="Step_19"/>
    <hyperlink ref="K45" location="Step_20" display="Step_20"/>
    <hyperlink ref="K46" location="Step_21" display="Step_21"/>
    <hyperlink ref="K47" location="Step_22" display="Step_22"/>
    <hyperlink ref="K48" location="Step_23" display="Step_23"/>
    <hyperlink ref="K50" location="Step_24" display="Step_24"/>
    <hyperlink ref="K51" location="Step_25" display="Step_25"/>
    <hyperlink ref="K52" location="Step_26" display="Step_26"/>
  </hyperlinks>
  <printOptions gridLines="1"/>
  <pageMargins left="0.75" right="0.75" top="1" bottom="1" header="0.5" footer="0.5"/>
  <pageSetup orientation="landscape" r:id="rId1"/>
  <headerFooter alignWithMargins="0">
    <oddHeader>&amp;L&amp;8&amp;A</oddHeader>
    <oddFooter>&amp;L&amp;8© Dan Gode and James Ohlson. All rights reserved. &amp;D&amp;R&amp;8&amp;P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LongRunROE</vt:lpstr>
      <vt:lpstr>Step_1</vt:lpstr>
      <vt:lpstr>Step_10</vt:lpstr>
      <vt:lpstr>Step_11</vt:lpstr>
      <vt:lpstr>Step_12</vt:lpstr>
      <vt:lpstr>Step_13</vt:lpstr>
      <vt:lpstr>Step_14</vt:lpstr>
      <vt:lpstr>Step_15</vt:lpstr>
      <vt:lpstr>Step_16</vt:lpstr>
      <vt:lpstr>Step_17</vt:lpstr>
      <vt:lpstr>Step_18</vt:lpstr>
      <vt:lpstr>Step_19</vt:lpstr>
      <vt:lpstr>Step_2</vt:lpstr>
      <vt:lpstr>Step_20</vt:lpstr>
      <vt:lpstr>Step_21</vt:lpstr>
      <vt:lpstr>Step_22</vt:lpstr>
      <vt:lpstr>Step_23</vt:lpstr>
      <vt:lpstr>Step_24</vt:lpstr>
      <vt:lpstr>Step_25</vt:lpstr>
      <vt:lpstr>Step_26</vt:lpstr>
      <vt:lpstr>Step_3</vt:lpstr>
      <vt:lpstr>Step_4</vt:lpstr>
      <vt:lpstr>Step_5</vt:lpstr>
      <vt:lpstr>Step_6</vt:lpstr>
      <vt:lpstr>Step_7</vt:lpstr>
      <vt:lpstr>Step_8</vt:lpstr>
      <vt:lpstr>Step_9</vt:lpstr>
    </vt:vector>
  </TitlesOfParts>
  <Manager>http://www.dangode.com</Manager>
  <Company>http://www.godeohlson.com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Multiperiod Return on  Equity and IRR</dc:title>
  <dc:subject>Financial Statement Analysis and Valuation</dc:subject>
  <dc:creator>Dan Gode and James Ohlson</dc:creator>
  <cp:lastModifiedBy>Dan Gode</cp:lastModifiedBy>
  <cp:lastPrinted>2011-06-21T01:22:49Z</cp:lastPrinted>
  <dcterms:created xsi:type="dcterms:W3CDTF">2010-04-23T22:09:04Z</dcterms:created>
  <dcterms:modified xsi:type="dcterms:W3CDTF">2016-09-05T18:18:45Z</dcterms:modified>
</cp:coreProperties>
</file>