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gode\Documents\0Almaris\godeohlson-web\files\"/>
    </mc:Choice>
  </mc:AlternateContent>
  <bookViews>
    <workbookView xWindow="0" yWindow="60" windowWidth="11325" windowHeight="7005" tabRatio="482"/>
  </bookViews>
  <sheets>
    <sheet name="FinancialProjections" sheetId="9" r:id="rId1"/>
  </sheets>
  <definedNames>
    <definedName name="Step_1">FinancialProjections!$J$12</definedName>
    <definedName name="Step_10">FinancialProjections!$K$28</definedName>
    <definedName name="Step_11">FinancialProjections!$J$30</definedName>
    <definedName name="Step_12">FinancialProjections!$J$31</definedName>
    <definedName name="Step_13">FinancialProjections!$J$32</definedName>
    <definedName name="Step_14">FinancialProjections!$J$35</definedName>
    <definedName name="Step_15">FinancialProjections!$J$36</definedName>
    <definedName name="Step_16">FinancialProjections!$J$19</definedName>
    <definedName name="Step_17">FinancialProjections!$J$37</definedName>
    <definedName name="Step_18">FinancialProjections!$J$38</definedName>
    <definedName name="Step_19">FinancialProjections!$J$20</definedName>
    <definedName name="Step_2">FinancialProjections!$J$25</definedName>
    <definedName name="Step_20">FinancialProjections!$J$39</definedName>
    <definedName name="Step_21">FinancialProjections!$J$40</definedName>
    <definedName name="Step_22">FinancialProjections!$J$44</definedName>
    <definedName name="Step_23">FinancialProjections!$J$45</definedName>
    <definedName name="Step_24">FinancialProjections!$J$46</definedName>
    <definedName name="Step_25">FinancialProjections!$J$53</definedName>
    <definedName name="Step_26">FinancialProjections!$J$57</definedName>
    <definedName name="Step_27">FinancialProjections!$J$62</definedName>
    <definedName name="Step_28">FinancialProjections!$J$58</definedName>
    <definedName name="Step_29">FinancialProjections!$J$59</definedName>
    <definedName name="Step_3">FinancialProjections!$J$15</definedName>
    <definedName name="Step_30">FinancialProjections!$J$50</definedName>
    <definedName name="Step_31">FinancialProjections!$K$58</definedName>
    <definedName name="Step_32">FinancialProjections!$J$51</definedName>
    <definedName name="Step_33">FinancialProjections!$J$54</definedName>
    <definedName name="Step_34">FinancialProjections!$J$64</definedName>
    <definedName name="Step_35">FinancialProjections!$J$65</definedName>
    <definedName name="Step_36">FinancialProjections!$J$66</definedName>
    <definedName name="Step_37">FinancialProjections!$J$55</definedName>
    <definedName name="Step_38">FinancialProjections!$K$59</definedName>
    <definedName name="Step_39">FinancialProjections!$J$60</definedName>
    <definedName name="Step_4">FinancialProjections!$K$25</definedName>
    <definedName name="Step_40">FinancialProjections!$J$68</definedName>
    <definedName name="Step_41">FinancialProjections!$J$69</definedName>
    <definedName name="Step_42">FinancialProjections!$J$70</definedName>
    <definedName name="Step_43">FinancialProjections!$J$74</definedName>
    <definedName name="Step_5">FinancialProjections!$J$16</definedName>
    <definedName name="Step_6">FinancialProjections!$J$26</definedName>
    <definedName name="Step_7">FinancialProjections!$J$13</definedName>
    <definedName name="Step_8">FinancialProjections!$J$28</definedName>
    <definedName name="Step_9">FinancialProjections!$J$17</definedName>
  </definedNames>
  <calcPr calcId="162913" iterate="1"/>
</workbook>
</file>

<file path=xl/calcChain.xml><?xml version="1.0" encoding="utf-8"?>
<calcChain xmlns="http://schemas.openxmlformats.org/spreadsheetml/2006/main">
  <c r="E51" i="9" l="1"/>
  <c r="F51" i="9" s="1"/>
  <c r="G51" i="9" s="1"/>
  <c r="H51" i="9" s="1"/>
  <c r="D51" i="9"/>
  <c r="D17" i="9"/>
  <c r="E17" i="9" s="1"/>
  <c r="B13" i="9"/>
  <c r="B20" i="9" s="1"/>
  <c r="J25" i="9"/>
  <c r="J15" i="9" s="1"/>
  <c r="K25" i="9" s="1"/>
  <c r="J16" i="9" s="1"/>
  <c r="J26" i="9" s="1"/>
  <c r="J13" i="9" s="1"/>
  <c r="J28" i="9" s="1"/>
  <c r="J17" i="9" s="1"/>
  <c r="K28" i="9" s="1"/>
  <c r="J30" i="9" s="1"/>
  <c r="J31" i="9" s="1"/>
  <c r="J32" i="9" s="1"/>
  <c r="J35" i="9" s="1"/>
  <c r="J36" i="9" s="1"/>
  <c r="J19" i="9" s="1"/>
  <c r="J37" i="9" s="1"/>
  <c r="J38" i="9" s="1"/>
  <c r="J20" i="9" s="1"/>
  <c r="J39" i="9" s="1"/>
  <c r="J40" i="9" s="1"/>
  <c r="J44" i="9" s="1"/>
  <c r="J45" i="9" s="1"/>
  <c r="J46" i="9" s="1"/>
  <c r="J53" i="9" s="1"/>
  <c r="J57" i="9" s="1"/>
  <c r="J62" i="9" s="1"/>
  <c r="J58" i="9" s="1"/>
  <c r="J59" i="9" s="1"/>
  <c r="J50" i="9" s="1"/>
  <c r="K58" i="9" s="1"/>
  <c r="J51" i="9" s="1"/>
  <c r="J54" i="9" s="1"/>
  <c r="J64" i="9" s="1"/>
  <c r="J65" i="9" s="1"/>
  <c r="J66" i="9" s="1"/>
  <c r="J55" i="9" s="1"/>
  <c r="K59" i="9" s="1"/>
  <c r="J60" i="9" s="1"/>
  <c r="J68" i="9" s="1"/>
  <c r="J69" i="9" s="1"/>
  <c r="J70" i="9" s="1"/>
  <c r="J74" i="9" s="1"/>
  <c r="B25" i="9"/>
  <c r="C25" i="9" s="1"/>
  <c r="B28" i="9"/>
  <c r="G16" i="9"/>
  <c r="H15" i="9"/>
  <c r="G50" i="9"/>
  <c r="H50" i="9" s="1"/>
  <c r="B58" i="9" l="1"/>
  <c r="B39" i="9"/>
  <c r="F17" i="9"/>
  <c r="D25" i="9"/>
  <c r="C26" i="9"/>
  <c r="C30" i="9" s="1"/>
  <c r="C28" i="9"/>
  <c r="B57" i="9"/>
  <c r="H16" i="9"/>
  <c r="G17" i="9" l="1"/>
  <c r="C31" i="9"/>
  <c r="C32" i="9" s="1"/>
  <c r="C57" i="9"/>
  <c r="C53" i="9"/>
  <c r="C55" i="9" s="1"/>
  <c r="C54" i="9"/>
  <c r="C64" i="9" s="1"/>
  <c r="E25" i="9"/>
  <c r="D26" i="9"/>
  <c r="D30" i="9" s="1"/>
  <c r="D28" i="9"/>
  <c r="B59" i="9"/>
  <c r="C35" i="9" l="1"/>
  <c r="C62" i="9"/>
  <c r="D57" i="9"/>
  <c r="D31" i="9"/>
  <c r="D32" i="9"/>
  <c r="D53" i="9"/>
  <c r="B60" i="9"/>
  <c r="C58" i="9"/>
  <c r="F25" i="9"/>
  <c r="E26" i="9"/>
  <c r="E30" i="9" s="1"/>
  <c r="E28" i="9"/>
  <c r="H17" i="9"/>
  <c r="E31" i="9" l="1"/>
  <c r="E57" i="9"/>
  <c r="D62" i="9"/>
  <c r="D35" i="9"/>
  <c r="D36" i="9" s="1"/>
  <c r="E32" i="9"/>
  <c r="E53" i="9"/>
  <c r="F26" i="9"/>
  <c r="F30" i="9" s="1"/>
  <c r="G25" i="9"/>
  <c r="F28" i="9"/>
  <c r="D58" i="9"/>
  <c r="C65" i="9"/>
  <c r="C66" i="9" s="1"/>
  <c r="D54" i="9"/>
  <c r="D64" i="9" s="1"/>
  <c r="C59" i="9" l="1"/>
  <c r="E35" i="9"/>
  <c r="E36" i="9" s="1"/>
  <c r="E62" i="9"/>
  <c r="D55" i="9"/>
  <c r="E54" i="9"/>
  <c r="E64" i="9" s="1"/>
  <c r="D65" i="9"/>
  <c r="D66" i="9" s="1"/>
  <c r="E58" i="9"/>
  <c r="F57" i="9"/>
  <c r="F31" i="9"/>
  <c r="H25" i="9"/>
  <c r="G26" i="9"/>
  <c r="G30" i="9" s="1"/>
  <c r="G28" i="9"/>
  <c r="F53" i="9"/>
  <c r="F32" i="9"/>
  <c r="E65" i="9" l="1"/>
  <c r="F54" i="9"/>
  <c r="F64" i="9" s="1"/>
  <c r="G31" i="9"/>
  <c r="G57" i="9"/>
  <c r="G32" i="9"/>
  <c r="G53" i="9"/>
  <c r="H26" i="9"/>
  <c r="H30" i="9" s="1"/>
  <c r="H28" i="9"/>
  <c r="F62" i="9"/>
  <c r="F35" i="9"/>
  <c r="F36" i="9" s="1"/>
  <c r="E66" i="9"/>
  <c r="F58" i="9"/>
  <c r="E55" i="9"/>
  <c r="D59" i="9"/>
  <c r="C60" i="9"/>
  <c r="F55" i="9" l="1"/>
  <c r="G62" i="9"/>
  <c r="G35" i="9"/>
  <c r="H53" i="9"/>
  <c r="G54" i="9"/>
  <c r="G64" i="9" s="1"/>
  <c r="F65" i="9"/>
  <c r="F66" i="9" s="1"/>
  <c r="G58" i="9"/>
  <c r="E59" i="9"/>
  <c r="D60" i="9"/>
  <c r="H57" i="9"/>
  <c r="H31" i="9"/>
  <c r="H32" i="9" s="1"/>
  <c r="H62" i="9" l="1"/>
  <c r="H35" i="9"/>
  <c r="H36" i="9" s="1"/>
  <c r="H54" i="9"/>
  <c r="H64" i="9" s="1"/>
  <c r="G65" i="9"/>
  <c r="G66" i="9" s="1"/>
  <c r="H58" i="9"/>
  <c r="H65" i="9" s="1"/>
  <c r="F59" i="9"/>
  <c r="E60" i="9"/>
  <c r="G55" i="9"/>
  <c r="G36" i="9"/>
  <c r="G37" i="9"/>
  <c r="B38" i="9" s="1"/>
  <c r="G59" i="9" l="1"/>
  <c r="F60" i="9"/>
  <c r="B46" i="9"/>
  <c r="B40" i="9"/>
  <c r="B45" i="9"/>
  <c r="B44" i="9"/>
  <c r="H55" i="9"/>
  <c r="H66" i="9"/>
  <c r="B70" i="9" l="1"/>
  <c r="B69" i="9"/>
  <c r="B74" i="9"/>
  <c r="B68" i="9"/>
  <c r="H59" i="9"/>
  <c r="H60" i="9" s="1"/>
  <c r="G60" i="9"/>
</calcChain>
</file>

<file path=xl/comments1.xml><?xml version="1.0" encoding="utf-8"?>
<comments xmlns="http://schemas.openxmlformats.org/spreadsheetml/2006/main">
  <authors>
    <author>Dan Gode</author>
  </authors>
  <commentList>
    <comment ref="B25" authorId="0" shapeId="0">
      <text>
        <r>
          <rPr>
            <sz val="9"/>
            <color indexed="81"/>
            <rFont val="Tahoma"/>
            <family val="2"/>
          </rPr>
          <t>Dan Gode:
Technical point that you can ignore.
This cell's formula differs in structure from that on its right.
Therefore, this cell's formula should not be copied across.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>Dan Gode:
Technical point that you can ignore.
This cell's formula differs in structure from that on its right.
Therefore, this cell's formula should not be copied across.</t>
        </r>
      </text>
    </comment>
    <comment ref="B58" authorId="0" shapeId="0">
      <text>
        <r>
          <rPr>
            <sz val="9"/>
            <color indexed="81"/>
            <rFont val="Tahoma"/>
            <family val="2"/>
          </rPr>
          <t>Dan Gode:
Technical point that you can ignore.
This cell's formula differs in structure from that on its right.
Therefore, this cell's formula should not be copied across.</t>
        </r>
      </text>
    </comment>
    <comment ref="B59" authorId="0" shapeId="0">
      <text>
        <r>
          <rPr>
            <sz val="9"/>
            <color indexed="81"/>
            <rFont val="Tahoma"/>
            <family val="2"/>
          </rPr>
          <t>Dan Gode:
Technical point that you can ignore.
This cell's formula differs in structure from that on its right.
Therefore, this cell's formula should not be copied across.</t>
        </r>
      </text>
    </comment>
  </commentList>
</comments>
</file>

<file path=xl/sharedStrings.xml><?xml version="1.0" encoding="utf-8"?>
<sst xmlns="http://schemas.openxmlformats.org/spreadsheetml/2006/main" count="67" uniqueCount="65">
  <si>
    <t>Inputs</t>
  </si>
  <si>
    <t>Y0</t>
  </si>
  <si>
    <t>Y1</t>
  </si>
  <si>
    <t>Y2</t>
  </si>
  <si>
    <t>Y3</t>
  </si>
  <si>
    <t>Y4</t>
  </si>
  <si>
    <t>Balance sheet</t>
  </si>
  <si>
    <t>Income statement</t>
  </si>
  <si>
    <t>Current data</t>
  </si>
  <si>
    <t>Y5</t>
  </si>
  <si>
    <t>Net enterprise assets [NEA]</t>
  </si>
  <si>
    <t>___</t>
  </si>
  <si>
    <t>_</t>
  </si>
  <si>
    <t>Sales growth</t>
  </si>
  <si>
    <t>Enterprise cash flows</t>
  </si>
  <si>
    <t>Financial cash flows</t>
  </si>
  <si>
    <t>Cash flows</t>
  </si>
  <si>
    <t>Enterprise profit after tax [EPAT]</t>
  </si>
  <si>
    <t>Net financial liabilities [NFL]</t>
  </si>
  <si>
    <t>Financing policy</t>
  </si>
  <si>
    <t>Valuation</t>
  </si>
  <si>
    <t>VALUATION</t>
  </si>
  <si>
    <t>Y6</t>
  </si>
  <si>
    <t>Sales [S]</t>
  </si>
  <si>
    <t>Enterprise profit margin after tax [m]</t>
  </si>
  <si>
    <t>Enterprise profit after tax [EPAT = m * S]</t>
  </si>
  <si>
    <t xml:space="preserve">= Net income [NI = EPAT - NFEAT] </t>
  </si>
  <si>
    <t>(Change) in net enterprise assets [- Change in NEA]</t>
  </si>
  <si>
    <t>= Enterprise cash flows [ECF = EPAT - Change in NEA]</t>
  </si>
  <si>
    <t>Change in net financial liabilities [Change in NFL]</t>
  </si>
  <si>
    <t>Enterprise cash flows [ECF]</t>
  </si>
  <si>
    <t>Equity value [MV of EQ = EV - NFL]</t>
  </si>
  <si>
    <t>Enterprise value [EV] = PV of enterprise cash flows and terminal value</t>
  </si>
  <si>
    <t>Check: NEA - (NFL+EQ) = 0</t>
  </si>
  <si>
    <t>Less: Net financial liabilities [NFL]</t>
  </si>
  <si>
    <t>Secondary derivation: Inferring cost of equity</t>
  </si>
  <si>
    <t>= Distributions to shareholders [DISTR = ECF + Change in NFL - NFEAT]</t>
  </si>
  <si>
    <t>Ending net enterprise assets/Sales [a]</t>
  </si>
  <si>
    <t>Net interest rate, after tax [r] as % of beginning net financial liabilities</t>
  </si>
  <si>
    <t>Net enterprise assets [Ending NEA = a * Sales]</t>
  </si>
  <si>
    <t>Net financial liabilities [NFL = NEA * Target NFL/NEA]</t>
  </si>
  <si>
    <t>Target net financial liabilities/net enterprise assets [Target NFL/NEA]</t>
  </si>
  <si>
    <t>Equity [Ending EQ = Beginning EQ + NI - DISTR]</t>
  </si>
  <si>
    <t>Net financial expense, after tax [- NFEAT = -r * Beginning NFL]</t>
  </si>
  <si>
    <t>Click here</t>
  </si>
  <si>
    <t>Dividend yield: Forthcoming dividend/Current equity value</t>
  </si>
  <si>
    <t>Price to book ratio: Current equity value/Current book value</t>
  </si>
  <si>
    <t>Key valuation ratios</t>
  </si>
  <si>
    <r>
      <t>Growth in enterprise cash flows [g = ECF</t>
    </r>
    <r>
      <rPr>
        <vertAlign val="subscript"/>
        <sz val="10"/>
        <rFont val="Verdana"/>
        <family val="2"/>
      </rPr>
      <t>t+1</t>
    </r>
    <r>
      <rPr>
        <sz val="8"/>
        <rFont val="Verdana"/>
        <family val="2"/>
      </rPr>
      <t>/ECF</t>
    </r>
    <r>
      <rPr>
        <vertAlign val="subscript"/>
        <sz val="10"/>
        <rFont val="Verdana"/>
        <family val="2"/>
      </rPr>
      <t>t</t>
    </r>
    <r>
      <rPr>
        <sz val="8"/>
        <rFont val="Verdana"/>
        <family val="2"/>
      </rPr>
      <t xml:space="preserve"> -1]</t>
    </r>
  </si>
  <si>
    <t>ECF yield: Forthcoming ECF/Current enterprise value</t>
  </si>
  <si>
    <t>EV to NEA ratio: Current enterprise value/Current NEA</t>
  </si>
  <si>
    <t>Enterprise profit after tax</t>
  </si>
  <si>
    <t>Key enterprise valuation ratios</t>
  </si>
  <si>
    <t>PROJECTED ENTERPRISE ACTIVITIES</t>
  </si>
  <si>
    <t>Projected enterprise profits</t>
  </si>
  <si>
    <t>Derived enterprise cash flows</t>
  </si>
  <si>
    <t>(Net financial expense after tax) [-NFEAT]</t>
  </si>
  <si>
    <t>Projections: Enterprise value drivers</t>
  </si>
  <si>
    <t>EV to forward EPAT ratio: Current enterprise value/Forthcoming enterprise profit after tax</t>
  </si>
  <si>
    <t>Price to forward earnings ratio: Current equity value/Forthcoming earnings</t>
  </si>
  <si>
    <t>Enterprise cost of capital for all years [WACC]</t>
  </si>
  <si>
    <t>Terminal value [Forthcoming terminal ECF/(WACC - g)]</t>
  </si>
  <si>
    <t>Cost of equity [re = WACC + (WACC - r) * (NFL/MV of EQ]</t>
  </si>
  <si>
    <t>Projected enterprise assets and liabilities</t>
  </si>
  <si>
    <t>Net enterprise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</si>
</sst>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%"/>
    <numFmt numFmtId="165" formatCode="#,##0.0000_);[Red]\(#,##0.0000\)"/>
    <numFmt numFmtId="166" formatCode="#,##0.00%_);[Red]\(#,##0.00%\)"/>
    <numFmt numFmtId="167" formatCode="#,##0.00\x_);[Red]\(#,##0.00\x\)"/>
    <numFmt numFmtId="168" formatCode="#,##0.00\d_);[Red]\(#,##0.00\d\)"/>
    <numFmt numFmtId="169" formatCode="[$USD]\ #,##0.00_);[Red]\([$USD]\ #,##0.00\)"/>
  </numFmts>
  <fonts count="10" x14ac:knownFonts="1">
    <font>
      <sz val="8"/>
      <name val="Verdana"/>
      <family val="2"/>
    </font>
    <font>
      <sz val="8"/>
      <name val="Arial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i/>
      <sz val="8"/>
      <color indexed="12"/>
      <name val="Verdana"/>
      <family val="2"/>
    </font>
    <font>
      <u/>
      <sz val="8"/>
      <color indexed="12"/>
      <name val="Verdana"/>
      <family val="2"/>
    </font>
    <font>
      <sz val="8"/>
      <color indexed="9"/>
      <name val="Verdana"/>
      <family val="2"/>
    </font>
    <font>
      <sz val="9"/>
      <color indexed="81"/>
      <name val="Tahoma"/>
      <family val="2"/>
    </font>
    <font>
      <b/>
      <sz val="8"/>
      <name val="Verdana"/>
      <family val="2"/>
    </font>
    <font>
      <vertAlign val="subscript"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8">
    <xf numFmtId="0" fontId="0" fillId="0" borderId="0"/>
    <xf numFmtId="165" fontId="2" fillId="0" borderId="0" applyFill="0" applyBorder="0" applyProtection="0"/>
    <xf numFmtId="164" fontId="2" fillId="0" borderId="0" applyFill="0" applyBorder="0" applyProtection="0"/>
    <xf numFmtId="168" fontId="3" fillId="0" borderId="0" applyFill="0" applyBorder="0" applyProtection="0"/>
    <xf numFmtId="167" fontId="3" fillId="0" borderId="0" applyFill="0" applyBorder="0" applyProtection="0"/>
    <xf numFmtId="40" fontId="3" fillId="0" borderId="0" applyFill="0" applyBorder="0" applyProtection="0"/>
    <xf numFmtId="166" fontId="3" fillId="0" borderId="0" applyFill="0" applyBorder="0" applyProtection="0"/>
    <xf numFmtId="0" fontId="3" fillId="0" borderId="0" applyNumberFormat="0" applyFill="0" applyBorder="0" applyProtection="0"/>
    <xf numFmtId="1" fontId="2" fillId="0" borderId="0" applyFill="0" applyBorder="0" applyProtection="0">
      <alignment horizontal="center"/>
    </xf>
    <xf numFmtId="168" fontId="2" fillId="0" borderId="0" applyFill="0" applyBorder="0" applyProtection="0"/>
    <xf numFmtId="0" fontId="8" fillId="0" borderId="0" applyNumberFormat="0" applyFill="0" applyBorder="0" applyProtection="0"/>
    <xf numFmtId="0" fontId="2" fillId="0" borderId="0" applyNumberFormat="0" applyFill="0" applyBorder="0" applyAlignment="0" applyProtection="0"/>
    <xf numFmtId="167" fontId="2" fillId="0" borderId="0" applyFill="0" applyBorder="0" applyProtection="0"/>
    <xf numFmtId="40" fontId="2" fillId="0" borderId="0" applyFill="0" applyBorder="0" applyProtection="0"/>
    <xf numFmtId="166" fontId="2" fillId="0" borderId="0" applyFill="0" applyBorder="0" applyProtection="0"/>
    <xf numFmtId="0" fontId="2" fillId="0" borderId="0" applyNumberFormat="0" applyFill="0" applyBorder="0" applyProtection="0"/>
    <xf numFmtId="169" fontId="2" fillId="0" borderId="0" applyFill="0" applyBorder="0" applyProtection="0">
      <alignment horizontal="right"/>
    </xf>
    <xf numFmtId="0" fontId="5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8" fillId="2" borderId="1" xfId="10" applyFill="1" applyBorder="1"/>
    <xf numFmtId="0" fontId="0" fillId="0" borderId="1" xfId="0" applyBorder="1"/>
    <xf numFmtId="40" fontId="2" fillId="0" borderId="0" xfId="13"/>
    <xf numFmtId="0" fontId="0" fillId="0" borderId="2" xfId="0" applyBorder="1"/>
    <xf numFmtId="0" fontId="8" fillId="3" borderId="0" xfId="10" applyFill="1"/>
    <xf numFmtId="0" fontId="0" fillId="3" borderId="0" xfId="0" applyFill="1"/>
    <xf numFmtId="0" fontId="8" fillId="4" borderId="0" xfId="10" applyFill="1" applyBorder="1"/>
    <xf numFmtId="0" fontId="8" fillId="0" borderId="0" xfId="10"/>
    <xf numFmtId="40" fontId="3" fillId="0" borderId="0" xfId="5" applyFont="1"/>
    <xf numFmtId="40" fontId="3" fillId="0" borderId="2" xfId="5" applyFont="1" applyBorder="1"/>
    <xf numFmtId="166" fontId="3" fillId="0" borderId="0" xfId="6"/>
    <xf numFmtId="0" fontId="0" fillId="4" borderId="0" xfId="0" applyFill="1"/>
    <xf numFmtId="40" fontId="0" fillId="0" borderId="0" xfId="0" applyNumberFormat="1"/>
    <xf numFmtId="0" fontId="0" fillId="0" borderId="0" xfId="0" applyBorder="1"/>
    <xf numFmtId="166" fontId="3" fillId="0" borderId="0" xfId="6" applyBorder="1"/>
    <xf numFmtId="166" fontId="3" fillId="0" borderId="2" xfId="6" applyBorder="1"/>
    <xf numFmtId="40" fontId="2" fillId="0" borderId="2" xfId="13" applyBorder="1"/>
    <xf numFmtId="0" fontId="0" fillId="0" borderId="3" xfId="0" applyBorder="1"/>
    <xf numFmtId="166" fontId="3" fillId="0" borderId="3" xfId="6" applyBorder="1"/>
    <xf numFmtId="166" fontId="3" fillId="0" borderId="4" xfId="6" applyBorder="1"/>
    <xf numFmtId="0" fontId="0" fillId="4" borderId="3" xfId="0" applyFill="1" applyBorder="1"/>
    <xf numFmtId="40" fontId="2" fillId="0" borderId="3" xfId="13" applyBorder="1"/>
    <xf numFmtId="40" fontId="2" fillId="0" borderId="4" xfId="13" applyBorder="1"/>
    <xf numFmtId="40" fontId="4" fillId="5" borderId="5" xfId="13" applyFont="1" applyFill="1" applyBorder="1"/>
    <xf numFmtId="40" fontId="4" fillId="5" borderId="6" xfId="13" applyFont="1" applyFill="1" applyBorder="1"/>
    <xf numFmtId="40" fontId="2" fillId="0" borderId="0" xfId="13" applyBorder="1"/>
    <xf numFmtId="0" fontId="6" fillId="0" borderId="0" xfId="0" applyFont="1"/>
    <xf numFmtId="0" fontId="6" fillId="0" borderId="1" xfId="0" applyFont="1" applyBorder="1"/>
    <xf numFmtId="40" fontId="2" fillId="4" borderId="0" xfId="13" applyFill="1"/>
    <xf numFmtId="40" fontId="2" fillId="4" borderId="3" xfId="13" applyFill="1" applyBorder="1"/>
    <xf numFmtId="0" fontId="5" fillId="0" borderId="0" xfId="17" applyAlignment="1" applyProtection="1"/>
    <xf numFmtId="40" fontId="2" fillId="0" borderId="1" xfId="13" applyBorder="1"/>
    <xf numFmtId="40" fontId="2" fillId="2" borderId="0" xfId="13" applyFill="1"/>
    <xf numFmtId="40" fontId="2" fillId="2" borderId="2" xfId="13" applyFill="1" applyBorder="1"/>
    <xf numFmtId="0" fontId="0" fillId="3" borderId="7" xfId="0" applyFill="1" applyBorder="1"/>
    <xf numFmtId="40" fontId="2" fillId="0" borderId="8" xfId="13" applyBorder="1"/>
    <xf numFmtId="40" fontId="3" fillId="0" borderId="0" xfId="5" applyFont="1" applyBorder="1"/>
    <xf numFmtId="166" fontId="0" fillId="0" borderId="0" xfId="0" applyNumberFormat="1" applyBorder="1"/>
    <xf numFmtId="166" fontId="3" fillId="2" borderId="1" xfId="6" applyFill="1" applyBorder="1"/>
    <xf numFmtId="166" fontId="3" fillId="2" borderId="8" xfId="6" applyFill="1" applyBorder="1"/>
    <xf numFmtId="166" fontId="0" fillId="2" borderId="1" xfId="0" applyNumberFormat="1" applyFill="1" applyBorder="1"/>
    <xf numFmtId="0" fontId="8" fillId="0" borderId="0" xfId="10" applyBorder="1"/>
    <xf numFmtId="38" fontId="0" fillId="0" borderId="0" xfId="0" applyNumberFormat="1"/>
    <xf numFmtId="166" fontId="2" fillId="0" borderId="0" xfId="14"/>
    <xf numFmtId="166" fontId="2" fillId="0" borderId="2" xfId="14" applyBorder="1"/>
    <xf numFmtId="166" fontId="2" fillId="0" borderId="0" xfId="14" applyBorder="1"/>
    <xf numFmtId="0" fontId="0" fillId="0" borderId="4" xfId="0" applyBorder="1"/>
    <xf numFmtId="166" fontId="2" fillId="0" borderId="9" xfId="14" applyBorder="1"/>
    <xf numFmtId="0" fontId="0" fillId="0" borderId="9" xfId="0" applyBorder="1"/>
    <xf numFmtId="0" fontId="0" fillId="0" borderId="10" xfId="0" applyBorder="1"/>
    <xf numFmtId="166" fontId="2" fillId="0" borderId="3" xfId="14" applyBorder="1"/>
    <xf numFmtId="40" fontId="3" fillId="0" borderId="0" xfId="5"/>
    <xf numFmtId="40" fontId="3" fillId="0" borderId="0" xfId="5" applyFill="1"/>
    <xf numFmtId="40" fontId="3" fillId="0" borderId="0" xfId="5" applyFill="1" applyBorder="1"/>
    <xf numFmtId="40" fontId="2" fillId="2" borderId="0" xfId="13" applyFill="1" applyBorder="1"/>
    <xf numFmtId="40" fontId="2" fillId="0" borderId="0" xfId="13" applyFill="1" applyBorder="1"/>
    <xf numFmtId="40" fontId="2" fillId="0" borderId="2" xfId="13" applyFill="1" applyBorder="1"/>
    <xf numFmtId="40" fontId="2" fillId="0" borderId="5" xfId="13" applyFill="1" applyBorder="1"/>
    <xf numFmtId="0" fontId="8" fillId="0" borderId="0" xfId="10" applyFill="1" applyBorder="1"/>
    <xf numFmtId="40" fontId="2" fillId="0" borderId="1" xfId="13" quotePrefix="1" applyBorder="1"/>
    <xf numFmtId="40" fontId="2" fillId="0" borderId="7" xfId="13" applyBorder="1"/>
    <xf numFmtId="40" fontId="2" fillId="0" borderId="9" xfId="13" applyFill="1" applyBorder="1"/>
    <xf numFmtId="0" fontId="5" fillId="2" borderId="0" xfId="17" applyFill="1" applyAlignment="1" applyProtection="1">
      <alignment horizontal="centerContinuous"/>
    </xf>
    <xf numFmtId="167" fontId="2" fillId="0" borderId="0" xfId="12"/>
    <xf numFmtId="0" fontId="8" fillId="0" borderId="1" xfId="10" applyFill="1" applyBorder="1"/>
    <xf numFmtId="40" fontId="2" fillId="0" borderId="1" xfId="13" applyFont="1" applyFill="1" applyBorder="1"/>
    <xf numFmtId="167" fontId="2" fillId="0" borderId="1" xfId="12" applyBorder="1"/>
    <xf numFmtId="0" fontId="8" fillId="4" borderId="0" xfId="10" applyFont="1" applyFill="1" applyBorder="1"/>
    <xf numFmtId="40" fontId="2" fillId="0" borderId="0" xfId="13" applyFont="1" applyFill="1" applyBorder="1"/>
    <xf numFmtId="40" fontId="2" fillId="0" borderId="0" xfId="13" applyFont="1"/>
    <xf numFmtId="0" fontId="8" fillId="2" borderId="1" xfId="10" applyFont="1" applyFill="1" applyBorder="1"/>
    <xf numFmtId="167" fontId="2" fillId="0" borderId="0" xfId="12" applyBorder="1"/>
    <xf numFmtId="40" fontId="2" fillId="4" borderId="0" xfId="13" applyFill="1" applyBorder="1"/>
    <xf numFmtId="0" fontId="8" fillId="4" borderId="11" xfId="10" applyFill="1" applyBorder="1"/>
    <xf numFmtId="40" fontId="2" fillId="4" borderId="11" xfId="13" applyFill="1" applyBorder="1"/>
    <xf numFmtId="40" fontId="2" fillId="4" borderId="7" xfId="13" applyFill="1" applyBorder="1"/>
    <xf numFmtId="0" fontId="8" fillId="3" borderId="0" xfId="10" applyFill="1" applyBorder="1"/>
    <xf numFmtId="0" fontId="0" fillId="3" borderId="0" xfId="0" applyFill="1" applyBorder="1"/>
    <xf numFmtId="166" fontId="3" fillId="3" borderId="0" xfId="6" applyFill="1" applyBorder="1"/>
    <xf numFmtId="166" fontId="3" fillId="3" borderId="3" xfId="6" applyFill="1" applyBorder="1"/>
    <xf numFmtId="166" fontId="2" fillId="3" borderId="0" xfId="14" applyFill="1"/>
    <xf numFmtId="0" fontId="0" fillId="4" borderId="7" xfId="0" applyFill="1" applyBorder="1"/>
    <xf numFmtId="40" fontId="2" fillId="0" borderId="0" xfId="13" quotePrefix="1" applyBorder="1"/>
    <xf numFmtId="166" fontId="3" fillId="0" borderId="0" xfId="6" applyFont="1" applyBorder="1"/>
    <xf numFmtId="166" fontId="3" fillId="0" borderId="2" xfId="6" applyFont="1" applyBorder="1"/>
    <xf numFmtId="166" fontId="0" fillId="0" borderId="2" xfId="0" applyNumberFormat="1" applyBorder="1"/>
    <xf numFmtId="40" fontId="3" fillId="0" borderId="5" xfId="5" applyFont="1" applyBorder="1"/>
    <xf numFmtId="40" fontId="3" fillId="0" borderId="5" xfId="5" applyFill="1" applyBorder="1"/>
    <xf numFmtId="166" fontId="3" fillId="0" borderId="5" xfId="6" applyBorder="1"/>
    <xf numFmtId="166" fontId="3" fillId="0" borderId="6" xfId="6" applyBorder="1"/>
    <xf numFmtId="166" fontId="0" fillId="0" borderId="5" xfId="0" applyNumberFormat="1" applyBorder="1"/>
    <xf numFmtId="40" fontId="8" fillId="0" borderId="1" xfId="13" quotePrefix="1" applyFont="1" applyFill="1" applyBorder="1"/>
    <xf numFmtId="40" fontId="8" fillId="0" borderId="2" xfId="13" applyFont="1" applyFill="1" applyBorder="1"/>
    <xf numFmtId="0" fontId="2" fillId="0" borderId="0" xfId="11"/>
    <xf numFmtId="40" fontId="8" fillId="0" borderId="1" xfId="13" applyFont="1" applyFill="1" applyBorder="1"/>
    <xf numFmtId="167" fontId="8" fillId="0" borderId="1" xfId="12" applyFont="1" applyBorder="1"/>
  </cellXfs>
  <cellStyles count="18">
    <cellStyle name="g4Num" xfId="1"/>
    <cellStyle name="g4Percent" xfId="2"/>
    <cellStyle name="gAsDays" xfId="3"/>
    <cellStyle name="gAsMultiple" xfId="4"/>
    <cellStyle name="gAsNum" xfId="5"/>
    <cellStyle name="gAsPercent" xfId="6"/>
    <cellStyle name="gAsText" xfId="7"/>
    <cellStyle name="gColumnTop" xfId="8"/>
    <cellStyle name="gDays" xfId="9"/>
    <cellStyle name="gHeading" xfId="10"/>
    <cellStyle name="gLastStep" xfId="11"/>
    <cellStyle name="gMultiple" xfId="12"/>
    <cellStyle name="gNum" xfId="13"/>
    <cellStyle name="gPercent" xfId="14"/>
    <cellStyle name="gText" xfId="15"/>
    <cellStyle name="gUSD" xfId="16"/>
    <cellStyle name="Hyperlink" xfId="17" builtinId="8"/>
    <cellStyle name="Normal" xfId="0" builtinId="0"/>
  </cellStyles>
  <dxfs count="1">
    <dxf>
      <font>
        <b val="0"/>
        <i val="0"/>
        <condense val="0"/>
        <extend val="0"/>
        <color indexed="9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66675</xdr:rowOff>
    </xdr:from>
    <xdr:to>
      <xdr:col>0</xdr:col>
      <xdr:colOff>3581400</xdr:colOff>
      <xdr:row>2</xdr:row>
      <xdr:rowOff>95250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19075" y="66675"/>
          <a:ext cx="33623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Forecasting and Valuation of Enterprise Cash Flows</a:t>
          </a:r>
        </a:p>
        <a:p>
          <a:pPr algn="ctr" rtl="0">
            <a:defRPr sz="1000"/>
          </a:pPr>
          <a:r>
            <a:rPr lang="en-US" sz="800" b="1" i="0" u="none" strike="noStrike" baseline="0">
              <a:solidFill>
                <a:srgbClr val="FFFFFF"/>
              </a:solidFill>
              <a:latin typeface="Verdana"/>
              <a:ea typeface="Verdana"/>
              <a:cs typeface="Verdana"/>
            </a:rPr>
            <a:t>© Dan Gode and James Ohlson</a:t>
          </a:r>
          <a:endParaRPr lang="en-US"/>
        </a:p>
      </xdr:txBody>
    </xdr:sp>
    <xdr:clientData/>
  </xdr:twoCellAnchor>
  <xdr:twoCellAnchor editAs="oneCell">
    <xdr:from>
      <xdr:col>0</xdr:col>
      <xdr:colOff>85725</xdr:colOff>
      <xdr:row>3</xdr:row>
      <xdr:rowOff>0</xdr:rowOff>
    </xdr:from>
    <xdr:to>
      <xdr:col>4</xdr:col>
      <xdr:colOff>285750</xdr:colOff>
      <xdr:row>8</xdr:row>
      <xdr:rowOff>76200</xdr:rowOff>
    </xdr:to>
    <xdr:sp macro="" textlink="">
      <xdr:nvSpPr>
        <xdr:cNvPr id="4108" name="Text Box 12"/>
        <xdr:cNvSpPr txBox="1">
          <a:spLocks noChangeArrowheads="1"/>
        </xdr:cNvSpPr>
      </xdr:nvSpPr>
      <xdr:spPr bwMode="auto">
        <a:xfrm>
          <a:off x="85725" y="400050"/>
          <a:ext cx="71342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Enter data in all cells with green numbers, and only such cells. (Some green cells have formulas set up for simulations; overwrite them with your numbers.) Some spreadsheets require lines to be read out of order. 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"Click below" steps in the rightmost column indicate the sequence in which the lines should be read logically. Clicking a number will take you to the next number in sequence. These steps have been elaborated upon in the accompanying document.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9:L74"/>
  <sheetViews>
    <sheetView showGridLines="0" tabSelected="1" zoomScaleNormal="100" workbookViewId="0"/>
  </sheetViews>
  <sheetFormatPr defaultRowHeight="10.5" outlineLevelRow="1" x14ac:dyDescent="0.15"/>
  <cols>
    <col min="1" max="1" width="76.85546875" bestFit="1" customWidth="1"/>
    <col min="2" max="2" width="9.42578125" bestFit="1" customWidth="1"/>
    <col min="3" max="4" width="8.85546875" bestFit="1" customWidth="1"/>
    <col min="5" max="5" width="9" bestFit="1" customWidth="1"/>
    <col min="6" max="8" width="8.85546875" bestFit="1" customWidth="1"/>
    <col min="9" max="9" width="2" bestFit="1" customWidth="1"/>
    <col min="10" max="11" width="4" bestFit="1" customWidth="1"/>
  </cols>
  <sheetData>
    <row r="9" spans="1:11" ht="11.25" thickBot="1" x14ac:dyDescent="0.2">
      <c r="A9" s="2"/>
      <c r="B9" s="2"/>
      <c r="C9" s="2"/>
      <c r="D9" s="2"/>
      <c r="E9" s="2"/>
      <c r="F9" s="2"/>
      <c r="G9" s="2"/>
      <c r="H9" s="2"/>
      <c r="I9" s="27" t="s">
        <v>12</v>
      </c>
      <c r="J9" s="28" t="s">
        <v>11</v>
      </c>
      <c r="K9" s="28" t="s">
        <v>11</v>
      </c>
    </row>
    <row r="10" spans="1:11" ht="11.25" thickTop="1" x14ac:dyDescent="0.15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35" t="s">
        <v>5</v>
      </c>
      <c r="G10" s="6" t="s">
        <v>9</v>
      </c>
      <c r="H10" s="6" t="s">
        <v>22</v>
      </c>
      <c r="J10" s="63" t="s">
        <v>44</v>
      </c>
      <c r="K10" s="63"/>
    </row>
    <row r="11" spans="1:11" x14ac:dyDescent="0.15">
      <c r="A11" s="8" t="s">
        <v>8</v>
      </c>
      <c r="F11" s="18"/>
    </row>
    <row r="12" spans="1:11" x14ac:dyDescent="0.15">
      <c r="A12" s="9" t="s">
        <v>23</v>
      </c>
      <c r="B12" s="53">
        <v>1000</v>
      </c>
      <c r="F12" s="18"/>
      <c r="J12" s="31">
        <v>1</v>
      </c>
    </row>
    <row r="13" spans="1:11" x14ac:dyDescent="0.15">
      <c r="A13" s="52" t="s">
        <v>10</v>
      </c>
      <c r="B13" s="54">
        <f>B12*80%</f>
        <v>800</v>
      </c>
      <c r="F13" s="18"/>
      <c r="J13" s="31">
        <f>J26+1</f>
        <v>7</v>
      </c>
    </row>
    <row r="14" spans="1:11" x14ac:dyDescent="0.15">
      <c r="A14" s="8" t="s">
        <v>57</v>
      </c>
      <c r="F14" s="18"/>
    </row>
    <row r="15" spans="1:11" x14ac:dyDescent="0.15">
      <c r="A15" s="9" t="s">
        <v>13</v>
      </c>
      <c r="C15" s="11">
        <v>7.0000000000000007E-2</v>
      </c>
      <c r="D15" s="11">
        <v>0.06</v>
      </c>
      <c r="E15" s="11">
        <v>0.02</v>
      </c>
      <c r="F15" s="19">
        <v>0.06</v>
      </c>
      <c r="G15" s="11">
        <v>0.03</v>
      </c>
      <c r="H15" s="44">
        <f>G15</f>
        <v>0.03</v>
      </c>
      <c r="J15" s="31">
        <f>J25+1</f>
        <v>3</v>
      </c>
    </row>
    <row r="16" spans="1:11" x14ac:dyDescent="0.15">
      <c r="A16" s="9" t="s">
        <v>24</v>
      </c>
      <c r="B16" s="11"/>
      <c r="C16" s="11">
        <v>0.09</v>
      </c>
      <c r="D16" s="11">
        <v>0.08</v>
      </c>
      <c r="E16" s="11">
        <v>8.5000000000000006E-2</v>
      </c>
      <c r="F16" s="19">
        <v>0.08</v>
      </c>
      <c r="G16" s="44">
        <f>F16</f>
        <v>0.08</v>
      </c>
      <c r="H16" s="44">
        <f>G16</f>
        <v>0.08</v>
      </c>
      <c r="J16" s="31">
        <f>K25+1</f>
        <v>5</v>
      </c>
    </row>
    <row r="17" spans="1:11" x14ac:dyDescent="0.15">
      <c r="A17" s="10" t="s">
        <v>37</v>
      </c>
      <c r="B17" s="4"/>
      <c r="C17" s="16">
        <v>0.8</v>
      </c>
      <c r="D17" s="16">
        <f>C17</f>
        <v>0.8</v>
      </c>
      <c r="E17" s="16">
        <f>D17</f>
        <v>0.8</v>
      </c>
      <c r="F17" s="20">
        <f>E17</f>
        <v>0.8</v>
      </c>
      <c r="G17" s="45">
        <f>F17</f>
        <v>0.8</v>
      </c>
      <c r="H17" s="45">
        <f>G17</f>
        <v>0.8</v>
      </c>
      <c r="J17" s="31">
        <f>J28+1</f>
        <v>9</v>
      </c>
    </row>
    <row r="18" spans="1:11" x14ac:dyDescent="0.15">
      <c r="A18" s="42" t="s">
        <v>20</v>
      </c>
      <c r="B18" s="15"/>
      <c r="C18" s="15"/>
      <c r="D18" s="15"/>
      <c r="E18" s="15"/>
      <c r="F18" s="19"/>
      <c r="G18" s="38"/>
      <c r="H18" s="38"/>
    </row>
    <row r="19" spans="1:11" x14ac:dyDescent="0.15">
      <c r="A19" s="85" t="s">
        <v>60</v>
      </c>
      <c r="B19" s="16">
        <v>7.0000000000000007E-2</v>
      </c>
      <c r="C19" s="16"/>
      <c r="D19" s="16"/>
      <c r="E19" s="16"/>
      <c r="F19" s="20"/>
      <c r="G19" s="86"/>
      <c r="H19" s="86"/>
      <c r="J19" s="31">
        <f>J36+1</f>
        <v>16</v>
      </c>
    </row>
    <row r="20" spans="1:11" ht="11.25" thickBot="1" x14ac:dyDescent="0.2">
      <c r="A20" s="87" t="s">
        <v>18</v>
      </c>
      <c r="B20" s="88">
        <f>C50*B13</f>
        <v>560</v>
      </c>
      <c r="C20" s="89"/>
      <c r="D20" s="89"/>
      <c r="E20" s="89"/>
      <c r="F20" s="90"/>
      <c r="G20" s="91"/>
      <c r="H20" s="91"/>
      <c r="J20" s="31">
        <f>J38+1</f>
        <v>19</v>
      </c>
    </row>
    <row r="21" spans="1:11" ht="11.25" thickTop="1" x14ac:dyDescent="0.15">
      <c r="A21" s="84"/>
      <c r="B21" s="15"/>
      <c r="C21" s="15"/>
      <c r="D21" s="15"/>
      <c r="E21" s="15"/>
      <c r="F21" s="19"/>
      <c r="G21" s="38"/>
      <c r="H21" s="38"/>
    </row>
    <row r="22" spans="1:11" x14ac:dyDescent="0.15">
      <c r="A22" s="37"/>
      <c r="B22" s="15"/>
      <c r="C22" s="15"/>
      <c r="D22" s="15"/>
      <c r="E22" s="15"/>
      <c r="F22" s="19"/>
      <c r="G22" s="38"/>
      <c r="H22" s="38"/>
    </row>
    <row r="23" spans="1:11" ht="11.25" thickBot="1" x14ac:dyDescent="0.2">
      <c r="A23" s="71" t="s">
        <v>53</v>
      </c>
      <c r="B23" s="39"/>
      <c r="C23" s="39"/>
      <c r="D23" s="39"/>
      <c r="E23" s="39"/>
      <c r="F23" s="40"/>
      <c r="G23" s="41"/>
      <c r="H23" s="41"/>
    </row>
    <row r="24" spans="1:11" ht="11.25" thickTop="1" x14ac:dyDescent="0.15">
      <c r="A24" s="68" t="s">
        <v>54</v>
      </c>
      <c r="B24" s="12"/>
      <c r="C24" s="12"/>
      <c r="D24" s="12"/>
      <c r="E24" s="12"/>
      <c r="F24" s="21"/>
      <c r="G24" s="12"/>
      <c r="H24" s="12"/>
    </row>
    <row r="25" spans="1:11" x14ac:dyDescent="0.15">
      <c r="A25" s="56" t="s">
        <v>23</v>
      </c>
      <c r="B25" s="55">
        <f>B12</f>
        <v>1000</v>
      </c>
      <c r="C25" s="26">
        <f t="shared" ref="C25:H25" si="0">B25*(1+C15)</f>
        <v>1070</v>
      </c>
      <c r="D25" s="26">
        <f t="shared" si="0"/>
        <v>1134.2</v>
      </c>
      <c r="E25" s="26">
        <f t="shared" si="0"/>
        <v>1156.884</v>
      </c>
      <c r="F25" s="22">
        <f t="shared" si="0"/>
        <v>1226.2970400000002</v>
      </c>
      <c r="G25" s="26">
        <f t="shared" si="0"/>
        <v>1263.0859512000002</v>
      </c>
      <c r="H25" s="26">
        <f t="shared" si="0"/>
        <v>1300.9785297360002</v>
      </c>
      <c r="J25" s="31">
        <f>J12+1</f>
        <v>2</v>
      </c>
      <c r="K25" s="31">
        <f>J15+1</f>
        <v>4</v>
      </c>
    </row>
    <row r="26" spans="1:11" x14ac:dyDescent="0.15">
      <c r="A26" s="57" t="s">
        <v>25</v>
      </c>
      <c r="B26" s="17"/>
      <c r="C26" s="17">
        <f t="shared" ref="C26:H26" si="1">C16*C25</f>
        <v>96.3</v>
      </c>
      <c r="D26" s="17">
        <f t="shared" si="1"/>
        <v>90.736000000000004</v>
      </c>
      <c r="E26" s="17">
        <f t="shared" si="1"/>
        <v>98.33514000000001</v>
      </c>
      <c r="F26" s="23">
        <f t="shared" si="1"/>
        <v>98.103763200000017</v>
      </c>
      <c r="G26" s="17">
        <f t="shared" si="1"/>
        <v>101.04687609600002</v>
      </c>
      <c r="H26" s="17">
        <f t="shared" si="1"/>
        <v>104.07828237888002</v>
      </c>
      <c r="J26" s="31">
        <f>J16+1</f>
        <v>6</v>
      </c>
    </row>
    <row r="27" spans="1:11" x14ac:dyDescent="0.15">
      <c r="A27" s="68" t="s">
        <v>63</v>
      </c>
      <c r="B27" s="29"/>
      <c r="C27" s="29"/>
      <c r="D27" s="29"/>
      <c r="E27" s="29"/>
      <c r="F27" s="30"/>
      <c r="G27" s="29"/>
      <c r="H27" s="29"/>
    </row>
    <row r="28" spans="1:11" x14ac:dyDescent="0.15">
      <c r="A28" s="57" t="s">
        <v>39</v>
      </c>
      <c r="B28" s="34">
        <f>B13</f>
        <v>800</v>
      </c>
      <c r="C28" s="17">
        <f t="shared" ref="C28:H28" si="2">C17*C25</f>
        <v>856</v>
      </c>
      <c r="D28" s="17">
        <f t="shared" si="2"/>
        <v>907.36000000000013</v>
      </c>
      <c r="E28" s="17">
        <f t="shared" si="2"/>
        <v>925.50720000000001</v>
      </c>
      <c r="F28" s="23">
        <f t="shared" si="2"/>
        <v>981.03763200000014</v>
      </c>
      <c r="G28" s="17">
        <f t="shared" si="2"/>
        <v>1010.4687609600002</v>
      </c>
      <c r="H28" s="17">
        <f t="shared" si="2"/>
        <v>1040.7828237888002</v>
      </c>
      <c r="J28" s="31">
        <f>J13+1</f>
        <v>8</v>
      </c>
      <c r="K28" s="31">
        <f>J17+1</f>
        <v>10</v>
      </c>
    </row>
    <row r="29" spans="1:11" x14ac:dyDescent="0.15">
      <c r="A29" s="68" t="s">
        <v>55</v>
      </c>
      <c r="B29" s="12"/>
      <c r="C29" s="12"/>
      <c r="D29" s="12"/>
      <c r="E29" s="12"/>
      <c r="F29" s="21"/>
      <c r="G29" s="12"/>
      <c r="H29" s="12"/>
    </row>
    <row r="30" spans="1:11" x14ac:dyDescent="0.15">
      <c r="A30" s="3" t="s">
        <v>17</v>
      </c>
      <c r="B30" s="13"/>
      <c r="C30" s="3">
        <f t="shared" ref="C30:H30" si="3">C26</f>
        <v>96.3</v>
      </c>
      <c r="D30" s="3">
        <f t="shared" si="3"/>
        <v>90.736000000000004</v>
      </c>
      <c r="E30" s="3">
        <f t="shared" si="3"/>
        <v>98.33514000000001</v>
      </c>
      <c r="F30" s="22">
        <f t="shared" si="3"/>
        <v>98.103763200000017</v>
      </c>
      <c r="G30" s="3">
        <f t="shared" si="3"/>
        <v>101.04687609600002</v>
      </c>
      <c r="H30" s="3">
        <f t="shared" si="3"/>
        <v>104.07828237888002</v>
      </c>
      <c r="J30" s="31">
        <f>K28+1</f>
        <v>11</v>
      </c>
    </row>
    <row r="31" spans="1:11" x14ac:dyDescent="0.15">
      <c r="A31" s="3" t="s">
        <v>27</v>
      </c>
      <c r="B31" s="3"/>
      <c r="C31" s="3">
        <f t="shared" ref="C31:H31" si="4">-(C28-B28)</f>
        <v>-56</v>
      </c>
      <c r="D31" s="3">
        <f t="shared" si="4"/>
        <v>-51.360000000000127</v>
      </c>
      <c r="E31" s="3">
        <f t="shared" si="4"/>
        <v>-18.147199999999884</v>
      </c>
      <c r="F31" s="22">
        <f t="shared" si="4"/>
        <v>-55.530432000000133</v>
      </c>
      <c r="G31" s="3">
        <f t="shared" si="4"/>
        <v>-29.431128960000024</v>
      </c>
      <c r="H31" s="3">
        <f t="shared" si="4"/>
        <v>-30.314062828800047</v>
      </c>
      <c r="J31" s="31">
        <f>J30+1</f>
        <v>12</v>
      </c>
    </row>
    <row r="32" spans="1:11" ht="11.25" thickBot="1" x14ac:dyDescent="0.2">
      <c r="A32" s="60" t="s">
        <v>28</v>
      </c>
      <c r="B32" s="32"/>
      <c r="C32" s="32">
        <f t="shared" ref="C32:H32" si="5">SUM(C30:C31)</f>
        <v>40.299999999999997</v>
      </c>
      <c r="D32" s="32">
        <f t="shared" si="5"/>
        <v>39.375999999999877</v>
      </c>
      <c r="E32" s="32">
        <f t="shared" si="5"/>
        <v>80.187940000000125</v>
      </c>
      <c r="F32" s="36">
        <f t="shared" si="5"/>
        <v>42.573331199999885</v>
      </c>
      <c r="G32" s="32">
        <f t="shared" si="5"/>
        <v>71.615747135999996</v>
      </c>
      <c r="H32" s="32">
        <f t="shared" si="5"/>
        <v>73.764219550079972</v>
      </c>
      <c r="J32" s="31">
        <f>J31+1</f>
        <v>13</v>
      </c>
    </row>
    <row r="33" spans="1:10" ht="11.25" thickTop="1" x14ac:dyDescent="0.15">
      <c r="A33" s="83"/>
      <c r="B33" s="26"/>
      <c r="C33" s="26"/>
      <c r="D33" s="26"/>
      <c r="E33" s="26"/>
      <c r="F33" s="22"/>
      <c r="G33" s="26"/>
      <c r="H33" s="26"/>
    </row>
    <row r="34" spans="1:10" ht="11.25" thickBot="1" x14ac:dyDescent="0.2">
      <c r="A34" s="71" t="s">
        <v>21</v>
      </c>
      <c r="B34" s="39"/>
      <c r="C34" s="39"/>
      <c r="D34" s="39"/>
      <c r="E34" s="39"/>
      <c r="F34" s="40"/>
      <c r="G34" s="41"/>
      <c r="H34" s="41"/>
    </row>
    <row r="35" spans="1:10" ht="11.25" thickTop="1" x14ac:dyDescent="0.15">
      <c r="A35" s="3" t="s">
        <v>30</v>
      </c>
      <c r="C35" s="3">
        <f t="shared" ref="C35:H35" si="6">C32</f>
        <v>40.299999999999997</v>
      </c>
      <c r="D35" s="3">
        <f t="shared" si="6"/>
        <v>39.375999999999877</v>
      </c>
      <c r="E35" s="3">
        <f t="shared" si="6"/>
        <v>80.187940000000125</v>
      </c>
      <c r="F35" s="61">
        <f t="shared" si="6"/>
        <v>42.573331199999885</v>
      </c>
      <c r="G35" s="3">
        <f t="shared" si="6"/>
        <v>71.615747135999996</v>
      </c>
      <c r="H35" s="3">
        <f t="shared" si="6"/>
        <v>73.764219550079972</v>
      </c>
      <c r="J35" s="31">
        <f>J32+1</f>
        <v>14</v>
      </c>
    </row>
    <row r="36" spans="1:10" ht="14.25" x14ac:dyDescent="0.25">
      <c r="A36" s="70" t="s">
        <v>48</v>
      </c>
      <c r="C36" s="43"/>
      <c r="D36" s="44">
        <f>D35/C35-1</f>
        <v>-2.2928039702236225E-2</v>
      </c>
      <c r="E36" s="44">
        <f>E35/D35-1</f>
        <v>1.0364673913043574</v>
      </c>
      <c r="F36" s="51">
        <f>F35/E35-1</f>
        <v>-0.46908062234795134</v>
      </c>
      <c r="G36" s="44">
        <f>G35/F35-1</f>
        <v>0.68217391304348274</v>
      </c>
      <c r="H36" s="44">
        <f>H35/G35-1</f>
        <v>2.9999999999999583E-2</v>
      </c>
      <c r="J36" s="31">
        <f>J35+1</f>
        <v>15</v>
      </c>
    </row>
    <row r="37" spans="1:10" x14ac:dyDescent="0.15">
      <c r="A37" s="3" t="s">
        <v>61</v>
      </c>
      <c r="F37" s="22"/>
      <c r="G37" s="3">
        <f>G35*(1+G15)/(B19-G15)</f>
        <v>1844.1054887519997</v>
      </c>
      <c r="H37" s="3"/>
      <c r="J37" s="31">
        <f>J19+1</f>
        <v>17</v>
      </c>
    </row>
    <row r="38" spans="1:10" x14ac:dyDescent="0.15">
      <c r="A38" s="17" t="s">
        <v>32</v>
      </c>
      <c r="B38" s="17">
        <f>NPV(B19,C35:G35)+G37/(1+B19)^5</f>
        <v>1535.8750754055159</v>
      </c>
      <c r="C38" s="4"/>
      <c r="D38" s="4"/>
      <c r="E38" s="4"/>
      <c r="F38" s="47"/>
      <c r="G38" s="4"/>
      <c r="H38" s="4"/>
      <c r="J38" s="31">
        <f>J37+1</f>
        <v>18</v>
      </c>
    </row>
    <row r="39" spans="1:10" x14ac:dyDescent="0.15">
      <c r="A39" s="69" t="s">
        <v>34</v>
      </c>
      <c r="B39" s="3">
        <f>-B20</f>
        <v>-560</v>
      </c>
      <c r="C39" s="14"/>
      <c r="D39" s="14"/>
      <c r="E39" s="14"/>
      <c r="F39" s="14"/>
      <c r="G39" s="14"/>
      <c r="H39" s="14"/>
      <c r="J39" s="31">
        <f>J20+1</f>
        <v>20</v>
      </c>
    </row>
    <row r="40" spans="1:10" ht="11.25" thickBot="1" x14ac:dyDescent="0.2">
      <c r="A40" s="65" t="s">
        <v>31</v>
      </c>
      <c r="B40" s="32">
        <f>SUM(B38:B39)</f>
        <v>975.87507540551587</v>
      </c>
      <c r="C40" s="14"/>
      <c r="D40" s="14"/>
      <c r="E40" s="14"/>
      <c r="F40" s="14"/>
      <c r="G40" s="14"/>
      <c r="H40" s="14"/>
      <c r="J40" s="31">
        <f>J39+1</f>
        <v>21</v>
      </c>
    </row>
    <row r="41" spans="1:10" ht="11.25" thickTop="1" x14ac:dyDescent="0.15">
      <c r="A41" s="26"/>
      <c r="B41" s="26"/>
      <c r="C41" s="14"/>
      <c r="D41" s="14"/>
      <c r="E41" s="14"/>
      <c r="F41" s="14"/>
      <c r="G41" s="14"/>
      <c r="H41" s="14"/>
    </row>
    <row r="42" spans="1:10" ht="11.25" outlineLevel="1" thickBot="1" x14ac:dyDescent="0.2">
      <c r="A42" s="32"/>
      <c r="B42" s="32"/>
      <c r="C42" s="14"/>
      <c r="D42" s="14"/>
      <c r="E42" s="14"/>
      <c r="F42" s="14"/>
      <c r="G42" s="14"/>
      <c r="H42" s="14"/>
    </row>
    <row r="43" spans="1:10" ht="11.25" outlineLevel="1" thickTop="1" x14ac:dyDescent="0.15">
      <c r="A43" s="68" t="s">
        <v>52</v>
      </c>
      <c r="B43" s="12"/>
    </row>
    <row r="44" spans="1:10" outlineLevel="1" x14ac:dyDescent="0.15">
      <c r="A44" s="69" t="s">
        <v>49</v>
      </c>
      <c r="B44" s="44">
        <f>C35/B38</f>
        <v>2.6239113223033208E-2</v>
      </c>
      <c r="J44" s="31">
        <f>J40+1</f>
        <v>22</v>
      </c>
    </row>
    <row r="45" spans="1:10" outlineLevel="1" x14ac:dyDescent="0.15">
      <c r="A45" s="69" t="s">
        <v>50</v>
      </c>
      <c r="B45" s="64">
        <f>B38/B28</f>
        <v>1.9198438442568948</v>
      </c>
      <c r="J45" s="31">
        <f>J44+1</f>
        <v>23</v>
      </c>
    </row>
    <row r="46" spans="1:10" ht="11.25" outlineLevel="1" thickBot="1" x14ac:dyDescent="0.2">
      <c r="A46" s="95" t="s">
        <v>58</v>
      </c>
      <c r="B46" s="96">
        <f>B38/C30</f>
        <v>15.948858519268079</v>
      </c>
      <c r="J46" s="31">
        <f>J45+1</f>
        <v>24</v>
      </c>
    </row>
    <row r="47" spans="1:10" ht="11.25" thickTop="1" x14ac:dyDescent="0.15">
      <c r="A47" s="69"/>
      <c r="B47" s="72"/>
    </row>
    <row r="48" spans="1:10" ht="11.25" thickBot="1" x14ac:dyDescent="0.2">
      <c r="A48" s="66"/>
      <c r="B48" s="67"/>
      <c r="C48" s="2"/>
      <c r="D48" s="2"/>
      <c r="E48" s="2"/>
      <c r="F48" s="2"/>
      <c r="G48" s="2"/>
      <c r="H48" s="2"/>
    </row>
    <row r="49" spans="1:12" ht="11.25" thickTop="1" x14ac:dyDescent="0.15">
      <c r="A49" s="77" t="s">
        <v>19</v>
      </c>
      <c r="B49" s="78"/>
      <c r="C49" s="79"/>
      <c r="D49" s="79"/>
      <c r="E49" s="79"/>
      <c r="F49" s="80"/>
      <c r="G49" s="81"/>
      <c r="H49" s="81"/>
    </row>
    <row r="50" spans="1:12" s="14" customFormat="1" x14ac:dyDescent="0.15">
      <c r="A50" s="37" t="s">
        <v>41</v>
      </c>
      <c r="C50" s="15">
        <v>0.7</v>
      </c>
      <c r="D50" s="15">
        <v>0.7</v>
      </c>
      <c r="E50" s="15">
        <v>0.7</v>
      </c>
      <c r="F50" s="19">
        <v>0.7</v>
      </c>
      <c r="G50" s="46">
        <f>F50</f>
        <v>0.7</v>
      </c>
      <c r="H50" s="46">
        <f>G50</f>
        <v>0.7</v>
      </c>
      <c r="J50" s="31">
        <f>J59+1</f>
        <v>30</v>
      </c>
      <c r="K50"/>
      <c r="L50"/>
    </row>
    <row r="51" spans="1:12" x14ac:dyDescent="0.15">
      <c r="A51" s="10" t="s">
        <v>38</v>
      </c>
      <c r="B51" s="16"/>
      <c r="C51" s="16">
        <v>0.05</v>
      </c>
      <c r="D51" s="16">
        <f>C51</f>
        <v>0.05</v>
      </c>
      <c r="E51" s="16">
        <f>D51</f>
        <v>0.05</v>
      </c>
      <c r="F51" s="20">
        <f>E51</f>
        <v>0.05</v>
      </c>
      <c r="G51" s="45">
        <f>F51</f>
        <v>0.05</v>
      </c>
      <c r="H51" s="45">
        <f>G51</f>
        <v>0.05</v>
      </c>
      <c r="J51" s="31">
        <f>K58+1</f>
        <v>32</v>
      </c>
    </row>
    <row r="52" spans="1:12" x14ac:dyDescent="0.15">
      <c r="A52" s="7" t="s">
        <v>7</v>
      </c>
      <c r="B52" s="73"/>
      <c r="C52" s="73"/>
      <c r="D52" s="73"/>
      <c r="E52" s="73"/>
      <c r="F52" s="30"/>
      <c r="G52" s="73"/>
      <c r="H52" s="73"/>
    </row>
    <row r="53" spans="1:12" x14ac:dyDescent="0.15">
      <c r="A53" s="69" t="s">
        <v>51</v>
      </c>
      <c r="B53" s="26"/>
      <c r="C53" s="26">
        <f t="shared" ref="C53:H53" si="7">C30</f>
        <v>96.3</v>
      </c>
      <c r="D53" s="26">
        <f t="shared" si="7"/>
        <v>90.736000000000004</v>
      </c>
      <c r="E53" s="26">
        <f t="shared" si="7"/>
        <v>98.33514000000001</v>
      </c>
      <c r="F53" s="22">
        <f t="shared" si="7"/>
        <v>98.103763200000017</v>
      </c>
      <c r="G53" s="26">
        <f t="shared" si="7"/>
        <v>101.04687609600002</v>
      </c>
      <c r="H53" s="26">
        <f t="shared" si="7"/>
        <v>104.07828237888002</v>
      </c>
      <c r="J53" s="31">
        <f>J46+1</f>
        <v>25</v>
      </c>
    </row>
    <row r="54" spans="1:12" x14ac:dyDescent="0.15">
      <c r="A54" s="56" t="s">
        <v>43</v>
      </c>
      <c r="B54" s="3"/>
      <c r="C54" s="3">
        <f t="shared" ref="C54:H54" si="8">-B58*C51</f>
        <v>-28</v>
      </c>
      <c r="D54" s="3">
        <f t="shared" si="8"/>
        <v>-29.959999999999997</v>
      </c>
      <c r="E54" s="3">
        <f t="shared" si="8"/>
        <v>-31.757600000000004</v>
      </c>
      <c r="F54" s="22">
        <f t="shared" si="8"/>
        <v>-32.392751999999994</v>
      </c>
      <c r="G54" s="3">
        <f t="shared" si="8"/>
        <v>-34.336317120000004</v>
      </c>
      <c r="H54" s="3">
        <f t="shared" si="8"/>
        <v>-35.3664066336</v>
      </c>
      <c r="J54" s="31">
        <f>J51+1</f>
        <v>33</v>
      </c>
    </row>
    <row r="55" spans="1:12" ht="11.25" thickBot="1" x14ac:dyDescent="0.2">
      <c r="A55" s="92" t="s">
        <v>26</v>
      </c>
      <c r="B55" s="32"/>
      <c r="C55" s="32">
        <f t="shared" ref="C55:H55" si="9">SUM(C53:C54)</f>
        <v>68.3</v>
      </c>
      <c r="D55" s="32">
        <f t="shared" si="9"/>
        <v>60.77600000000001</v>
      </c>
      <c r="E55" s="32">
        <f t="shared" si="9"/>
        <v>66.577539999999999</v>
      </c>
      <c r="F55" s="36">
        <f t="shared" si="9"/>
        <v>65.71101120000003</v>
      </c>
      <c r="G55" s="32">
        <f t="shared" si="9"/>
        <v>66.710558976000016</v>
      </c>
      <c r="H55" s="32">
        <f t="shared" si="9"/>
        <v>68.711875745280025</v>
      </c>
      <c r="J55" s="31">
        <f>J66+1</f>
        <v>37</v>
      </c>
    </row>
    <row r="56" spans="1:12" ht="11.25" thickTop="1" x14ac:dyDescent="0.15">
      <c r="A56" s="74" t="s">
        <v>6</v>
      </c>
      <c r="B56" s="75"/>
      <c r="C56" s="75"/>
      <c r="D56" s="75"/>
      <c r="E56" s="75"/>
      <c r="F56" s="76"/>
      <c r="G56" s="75"/>
      <c r="H56" s="75"/>
    </row>
    <row r="57" spans="1:12" x14ac:dyDescent="0.15">
      <c r="A57" t="s">
        <v>64</v>
      </c>
      <c r="B57" s="3">
        <f>B28</f>
        <v>800</v>
      </c>
      <c r="C57" s="3">
        <f t="shared" ref="C57:H57" si="10">C28</f>
        <v>856</v>
      </c>
      <c r="D57" s="3">
        <f t="shared" si="10"/>
        <v>907.36000000000013</v>
      </c>
      <c r="E57" s="3">
        <f t="shared" si="10"/>
        <v>925.50720000000001</v>
      </c>
      <c r="F57" s="22">
        <f t="shared" si="10"/>
        <v>981.03763200000014</v>
      </c>
      <c r="G57" s="3">
        <f t="shared" si="10"/>
        <v>1010.4687609600002</v>
      </c>
      <c r="H57" s="3">
        <f t="shared" si="10"/>
        <v>1040.7828237888002</v>
      </c>
      <c r="J57" s="31">
        <f>J53+1</f>
        <v>26</v>
      </c>
    </row>
    <row r="58" spans="1:12" x14ac:dyDescent="0.15">
      <c r="A58" s="56" t="s">
        <v>40</v>
      </c>
      <c r="B58" s="33">
        <f>B20</f>
        <v>560</v>
      </c>
      <c r="C58" s="3">
        <f t="shared" ref="C58:H58" si="11">C50*C57</f>
        <v>599.19999999999993</v>
      </c>
      <c r="D58" s="3">
        <f t="shared" si="11"/>
        <v>635.15200000000004</v>
      </c>
      <c r="E58" s="3">
        <f t="shared" si="11"/>
        <v>647.85503999999992</v>
      </c>
      <c r="F58" s="22">
        <f t="shared" si="11"/>
        <v>686.72634240000002</v>
      </c>
      <c r="G58" s="3">
        <f t="shared" si="11"/>
        <v>707.32813267200004</v>
      </c>
      <c r="H58" s="3">
        <f t="shared" si="11"/>
        <v>728.54797665216006</v>
      </c>
      <c r="J58" s="31">
        <f>J62+1</f>
        <v>28</v>
      </c>
      <c r="K58" s="31">
        <f>J50+1</f>
        <v>31</v>
      </c>
    </row>
    <row r="59" spans="1:12" x14ac:dyDescent="0.15">
      <c r="A59" s="93" t="s">
        <v>42</v>
      </c>
      <c r="B59" s="34">
        <f>B28-B58</f>
        <v>240</v>
      </c>
      <c r="C59" s="17">
        <f t="shared" ref="C59:H59" si="12">B59+C55-C66</f>
        <v>256.80000000000007</v>
      </c>
      <c r="D59" s="17">
        <f t="shared" si="12"/>
        <v>272.20800000000008</v>
      </c>
      <c r="E59" s="17">
        <f t="shared" si="12"/>
        <v>277.65216000000009</v>
      </c>
      <c r="F59" s="23">
        <f t="shared" si="12"/>
        <v>294.31128960000012</v>
      </c>
      <c r="G59" s="17">
        <f t="shared" si="12"/>
        <v>303.14062828800013</v>
      </c>
      <c r="H59" s="17">
        <f t="shared" si="12"/>
        <v>312.23484713664021</v>
      </c>
      <c r="J59" s="31">
        <f>J58+1</f>
        <v>29</v>
      </c>
      <c r="K59" s="31">
        <f>J55+1</f>
        <v>38</v>
      </c>
    </row>
    <row r="60" spans="1:12" ht="11.25" thickBot="1" x14ac:dyDescent="0.2">
      <c r="A60" s="58" t="s">
        <v>33</v>
      </c>
      <c r="B60" s="24">
        <f>B28-SUM(B58:B59)</f>
        <v>0</v>
      </c>
      <c r="C60" s="24">
        <f t="shared" ref="C60:H60" si="13">C57-SUM(C58:C59)</f>
        <v>0</v>
      </c>
      <c r="D60" s="24">
        <f t="shared" si="13"/>
        <v>0</v>
      </c>
      <c r="E60" s="24">
        <f t="shared" si="13"/>
        <v>0</v>
      </c>
      <c r="F60" s="25">
        <f t="shared" si="13"/>
        <v>0</v>
      </c>
      <c r="G60" s="24">
        <f t="shared" si="13"/>
        <v>0</v>
      </c>
      <c r="H60" s="24">
        <f t="shared" si="13"/>
        <v>0</v>
      </c>
      <c r="J60" s="31">
        <f>K59+1</f>
        <v>39</v>
      </c>
    </row>
    <row r="61" spans="1:12" ht="11.25" thickTop="1" x14ac:dyDescent="0.15">
      <c r="A61" s="74" t="s">
        <v>16</v>
      </c>
      <c r="B61" s="12"/>
      <c r="C61" s="12"/>
      <c r="D61" s="12"/>
      <c r="E61" s="12"/>
      <c r="F61" s="82"/>
      <c r="G61" s="12"/>
      <c r="H61" s="12"/>
    </row>
    <row r="62" spans="1:12" x14ac:dyDescent="0.15">
      <c r="A62" s="59" t="s">
        <v>14</v>
      </c>
      <c r="C62" s="3">
        <f t="shared" ref="C62:H62" si="14">C32</f>
        <v>40.299999999999997</v>
      </c>
      <c r="D62" s="3">
        <f t="shared" si="14"/>
        <v>39.375999999999877</v>
      </c>
      <c r="E62" s="3">
        <f t="shared" si="14"/>
        <v>80.187940000000125</v>
      </c>
      <c r="F62" s="22">
        <f t="shared" si="14"/>
        <v>42.573331199999885</v>
      </c>
      <c r="G62" s="3">
        <f t="shared" si="14"/>
        <v>71.615747135999996</v>
      </c>
      <c r="H62" s="3">
        <f t="shared" si="14"/>
        <v>73.764219550079972</v>
      </c>
      <c r="J62" s="31">
        <f>J57+1</f>
        <v>27</v>
      </c>
    </row>
    <row r="63" spans="1:12" x14ac:dyDescent="0.15">
      <c r="A63" s="8" t="s">
        <v>15</v>
      </c>
      <c r="C63" s="3"/>
      <c r="D63" s="3"/>
      <c r="E63" s="3"/>
      <c r="F63" s="22"/>
      <c r="G63" s="3"/>
      <c r="H63" s="3"/>
    </row>
    <row r="64" spans="1:12" x14ac:dyDescent="0.15">
      <c r="A64" s="69" t="s">
        <v>56</v>
      </c>
      <c r="B64" s="14"/>
      <c r="C64" s="26">
        <f t="shared" ref="C64:H64" si="15">C54</f>
        <v>-28</v>
      </c>
      <c r="D64" s="26">
        <f t="shared" si="15"/>
        <v>-29.959999999999997</v>
      </c>
      <c r="E64" s="26">
        <f t="shared" si="15"/>
        <v>-31.757600000000004</v>
      </c>
      <c r="F64" s="22">
        <f t="shared" si="15"/>
        <v>-32.392751999999994</v>
      </c>
      <c r="G64" s="26">
        <f t="shared" si="15"/>
        <v>-34.336317120000004</v>
      </c>
      <c r="H64" s="26">
        <f t="shared" si="15"/>
        <v>-35.3664066336</v>
      </c>
      <c r="J64" s="31">
        <f>J54+1</f>
        <v>34</v>
      </c>
    </row>
    <row r="65" spans="1:10" x14ac:dyDescent="0.15">
      <c r="A65" s="56" t="s">
        <v>29</v>
      </c>
      <c r="B65" s="14"/>
      <c r="C65" s="26">
        <f t="shared" ref="C65:H65" si="16">C58-B58</f>
        <v>39.199999999999932</v>
      </c>
      <c r="D65" s="26">
        <f t="shared" si="16"/>
        <v>35.952000000000112</v>
      </c>
      <c r="E65" s="26">
        <f t="shared" si="16"/>
        <v>12.703039999999874</v>
      </c>
      <c r="F65" s="22">
        <f t="shared" si="16"/>
        <v>38.871302400000104</v>
      </c>
      <c r="G65" s="26">
        <f t="shared" si="16"/>
        <v>20.601790272000017</v>
      </c>
      <c r="H65" s="26">
        <f t="shared" si="16"/>
        <v>21.219843980160022</v>
      </c>
      <c r="J65" s="31">
        <f>J64+1</f>
        <v>35</v>
      </c>
    </row>
    <row r="66" spans="1:10" ht="11.25" thickBot="1" x14ac:dyDescent="0.2">
      <c r="A66" s="60" t="s">
        <v>36</v>
      </c>
      <c r="B66" s="2"/>
      <c r="C66" s="32">
        <f t="shared" ref="C66:H66" si="17">SUM(C62:C65)</f>
        <v>51.499999999999929</v>
      </c>
      <c r="D66" s="32">
        <f t="shared" si="17"/>
        <v>45.367999999999995</v>
      </c>
      <c r="E66" s="32">
        <f t="shared" si="17"/>
        <v>61.133379999999995</v>
      </c>
      <c r="F66" s="36">
        <f t="shared" si="17"/>
        <v>49.051881599999994</v>
      </c>
      <c r="G66" s="32">
        <f t="shared" si="17"/>
        <v>57.881220288000009</v>
      </c>
      <c r="H66" s="32">
        <f t="shared" si="17"/>
        <v>59.617656896639993</v>
      </c>
      <c r="J66" s="31">
        <f>J65+1</f>
        <v>36</v>
      </c>
    </row>
    <row r="67" spans="1:10" ht="11.25" thickTop="1" x14ac:dyDescent="0.15">
      <c r="A67" s="68" t="s">
        <v>47</v>
      </c>
      <c r="B67" s="12"/>
    </row>
    <row r="68" spans="1:10" x14ac:dyDescent="0.15">
      <c r="A68" s="56" t="s">
        <v>45</v>
      </c>
      <c r="B68" s="44">
        <f>C66/B40</f>
        <v>5.2773148221456088E-2</v>
      </c>
      <c r="J68" s="31">
        <f>J60+1</f>
        <v>40</v>
      </c>
    </row>
    <row r="69" spans="1:10" x14ac:dyDescent="0.15">
      <c r="A69" s="56" t="s">
        <v>46</v>
      </c>
      <c r="B69" s="64">
        <f>B40/B59</f>
        <v>4.066146147522983</v>
      </c>
      <c r="J69" s="31">
        <f>J68+1</f>
        <v>41</v>
      </c>
    </row>
    <row r="70" spans="1:10" ht="11.25" thickBot="1" x14ac:dyDescent="0.2">
      <c r="A70" s="95" t="s">
        <v>59</v>
      </c>
      <c r="B70" s="96">
        <f>B40/C55</f>
        <v>14.288068453960701</v>
      </c>
      <c r="J70" s="31">
        <f>J69+1</f>
        <v>42</v>
      </c>
    </row>
    <row r="71" spans="1:10" ht="11.25" thickTop="1" x14ac:dyDescent="0.15"/>
    <row r="73" spans="1:10" ht="11.25" thickBot="1" x14ac:dyDescent="0.2">
      <c r="A73" s="1" t="s">
        <v>35</v>
      </c>
      <c r="B73" s="39"/>
      <c r="C73" s="39"/>
      <c r="D73" s="39"/>
      <c r="E73" s="39"/>
      <c r="F73" s="39"/>
      <c r="G73" s="41"/>
      <c r="H73" s="41"/>
    </row>
    <row r="74" spans="1:10" ht="11.25" thickTop="1" x14ac:dyDescent="0.15">
      <c r="A74" s="62" t="s">
        <v>62</v>
      </c>
      <c r="B74" s="48">
        <f>B19+(B19-C51)*B58/B40</f>
        <v>8.1476878836510863E-2</v>
      </c>
      <c r="C74" s="49"/>
      <c r="D74" s="49"/>
      <c r="E74" s="49"/>
      <c r="F74" s="50"/>
      <c r="G74" s="49"/>
      <c r="H74" s="49"/>
      <c r="J74" s="94">
        <f>J70+1</f>
        <v>43</v>
      </c>
    </row>
  </sheetData>
  <phoneticPr fontId="1" type="noConversion"/>
  <conditionalFormatting sqref="B60:H60">
    <cfRule type="cellIs" dxfId="0" priority="1" stopIfTrue="1" operator="between">
      <formula>-0.01</formula>
      <formula>0.01</formula>
    </cfRule>
  </conditionalFormatting>
  <hyperlinks>
    <hyperlink ref="J12" location="Step_2" display="Step_2"/>
    <hyperlink ref="J13" location="Step_8" display="Step_8"/>
    <hyperlink ref="J15" location="Step_4" display="Step_4"/>
    <hyperlink ref="J16" location="Step_6" display="Step_6"/>
    <hyperlink ref="J17" location="Step_10" display="Step_10"/>
    <hyperlink ref="J25" location="Step_3" display="Step_3"/>
    <hyperlink ref="K25" location="Step_5" display="Step_5"/>
    <hyperlink ref="J26" location="Step_7" display="Step_7"/>
    <hyperlink ref="J28" location="Step_9" display="Step_9"/>
    <hyperlink ref="J65" location="Step_36" display="Step_36"/>
    <hyperlink ref="J54" location="Step_34" display="Step_34"/>
    <hyperlink ref="K28" location="Step_11" display="Step_11"/>
    <hyperlink ref="J58" location="Step_29" display="Step_29"/>
    <hyperlink ref="J31" location="Step_13" display="Step_13"/>
    <hyperlink ref="J32" location="Step_14" display="Step_14"/>
    <hyperlink ref="J64" location="Step_35" display="Step_35"/>
    <hyperlink ref="J55" location="Step_38" display="Step_38"/>
    <hyperlink ref="J50" location="Step_31" display="Step_31"/>
    <hyperlink ref="J59" location="Step_30" display="Step_30"/>
    <hyperlink ref="J66" location="Step_37" display="Step_37"/>
    <hyperlink ref="K58" location="Step_32" display="Step_32"/>
    <hyperlink ref="J51" location="Step_33" display="Step_33"/>
    <hyperlink ref="K59" location="Step_39" display="Step_39"/>
    <hyperlink ref="J30" location="Step_12" display="Step_12"/>
    <hyperlink ref="J60" location="Step_40" display="Step_40"/>
    <hyperlink ref="J35" location="Step_15" display="Step_15"/>
    <hyperlink ref="J37" location="Step_18" display="Step_18"/>
    <hyperlink ref="J36" location="Step_16" display="Step_16"/>
    <hyperlink ref="J19" location="Step_17" display="Step_17"/>
    <hyperlink ref="J38" location="Step_19" display="Step_19"/>
    <hyperlink ref="J10:K10" location="Step_1" display="Click here"/>
    <hyperlink ref="J44" location="Step_23" display="Step_23"/>
    <hyperlink ref="J45" location="Step_24" display="Step_24"/>
    <hyperlink ref="J46" location="Step_25" display="Step_25"/>
    <hyperlink ref="J68" location="Step_41" display="Step_41"/>
    <hyperlink ref="J69" location="Step_42" display="Step_42"/>
    <hyperlink ref="J70" location="Step_43" display="Step_43"/>
    <hyperlink ref="J20" location="Step_20" display="Step_20"/>
    <hyperlink ref="J39" location="Step_21" display="Step_21"/>
    <hyperlink ref="J40" location="Step_22" display="Step_22"/>
    <hyperlink ref="J53" location="Step_26" display="Step_26"/>
    <hyperlink ref="J57" location="Step_27" display="Step_27"/>
    <hyperlink ref="J62" location="Step_28" display="Step_28"/>
  </hyperlinks>
  <printOptions gridLines="1"/>
  <pageMargins left="0.75" right="0.75" top="1" bottom="1" header="0.5" footer="0.5"/>
  <pageSetup scale="65" orientation="portrait" horizontalDpi="300" r:id="rId1"/>
  <headerFooter alignWithMargins="0">
    <oddHeader>&amp;L&amp;8&amp;A</oddHeader>
    <oddFooter>&amp;L&amp;8© Dan Gode and James Ohlson. All rights reserved. &amp;D&amp;R&amp;8&amp;P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43</vt:i4>
      </vt:variant>
    </vt:vector>
  </HeadingPairs>
  <TitlesOfParts>
    <vt:vector size="44" baseType="lpstr">
      <vt:lpstr>FinancialProjections</vt:lpstr>
      <vt:lpstr>Step_1</vt:lpstr>
      <vt:lpstr>Step_10</vt:lpstr>
      <vt:lpstr>Step_11</vt:lpstr>
      <vt:lpstr>Step_12</vt:lpstr>
      <vt:lpstr>Step_13</vt:lpstr>
      <vt:lpstr>Step_14</vt:lpstr>
      <vt:lpstr>Step_15</vt:lpstr>
      <vt:lpstr>Step_16</vt:lpstr>
      <vt:lpstr>Step_17</vt:lpstr>
      <vt:lpstr>Step_18</vt:lpstr>
      <vt:lpstr>Step_19</vt:lpstr>
      <vt:lpstr>Step_2</vt:lpstr>
      <vt:lpstr>Step_20</vt:lpstr>
      <vt:lpstr>Step_21</vt:lpstr>
      <vt:lpstr>Step_22</vt:lpstr>
      <vt:lpstr>Step_23</vt:lpstr>
      <vt:lpstr>Step_24</vt:lpstr>
      <vt:lpstr>Step_25</vt:lpstr>
      <vt:lpstr>Step_26</vt:lpstr>
      <vt:lpstr>Step_27</vt:lpstr>
      <vt:lpstr>Step_28</vt:lpstr>
      <vt:lpstr>Step_29</vt:lpstr>
      <vt:lpstr>Step_3</vt:lpstr>
      <vt:lpstr>Step_30</vt:lpstr>
      <vt:lpstr>Step_31</vt:lpstr>
      <vt:lpstr>Step_32</vt:lpstr>
      <vt:lpstr>Step_33</vt:lpstr>
      <vt:lpstr>Step_34</vt:lpstr>
      <vt:lpstr>Step_35</vt:lpstr>
      <vt:lpstr>Step_36</vt:lpstr>
      <vt:lpstr>Step_37</vt:lpstr>
      <vt:lpstr>Step_38</vt:lpstr>
      <vt:lpstr>Step_39</vt:lpstr>
      <vt:lpstr>Step_4</vt:lpstr>
      <vt:lpstr>Step_40</vt:lpstr>
      <vt:lpstr>Step_41</vt:lpstr>
      <vt:lpstr>Step_42</vt:lpstr>
      <vt:lpstr>Step_43</vt:lpstr>
      <vt:lpstr>Step_5</vt:lpstr>
      <vt:lpstr>Step_6</vt:lpstr>
      <vt:lpstr>Step_7</vt:lpstr>
      <vt:lpstr>Step_8</vt:lpstr>
      <vt:lpstr>Step_9</vt:lpstr>
    </vt:vector>
  </TitlesOfParts>
  <Manager>http://www.dangode.com</Manager>
  <Company>http://www.godeohlson.com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Forecasting and Valuation of Enterprise Cash Flows</dc:title>
  <dc:subject>Financial Statement Analysis and Valuation</dc:subject>
  <dc:creator>Dan Gode and James Ohlson</dc:creator>
  <cp:lastModifiedBy>Dan Gode</cp:lastModifiedBy>
  <cp:lastPrinted>2011-07-09T08:24:33Z</cp:lastPrinted>
  <dcterms:created xsi:type="dcterms:W3CDTF">2007-11-23T23:37:20Z</dcterms:created>
  <dcterms:modified xsi:type="dcterms:W3CDTF">2016-09-05T18:18:46Z</dcterms:modified>
</cp:coreProperties>
</file>